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drawings/drawing2.xml" ContentType="application/vnd.openxmlformats-officedocument.drawing+xml"/>
  <Override PartName="/xl/comments6.xml" ContentType="application/vnd.openxmlformats-officedocument.spreadsheetml.comments+xml"/>
  <Override PartName="/xl/threadedComments/threadedComment6.xml" ContentType="application/vnd.ms-excel.threadedcomments+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L:\NY\Projects\Sus Ag\Waterwise Farming\Water Audit Tool\"/>
    </mc:Choice>
  </mc:AlternateContent>
  <xr:revisionPtr revIDLastSave="0" documentId="13_ncr:1_{26A1F68F-23AD-4B9A-9E39-99AE42484C91}" xr6:coauthVersionLast="47" xr6:coauthVersionMax="47" xr10:uidLastSave="{00000000-0000-0000-0000-000000000000}"/>
  <bookViews>
    <workbookView xWindow="-120" yWindow="-120" windowWidth="29040" windowHeight="15720" activeTab="2" xr2:uid="{A44A0691-8F9C-43CC-8FF7-C5A9C8A6F888}"/>
  </bookViews>
  <sheets>
    <sheet name="Introduction" sheetId="1" r:id="rId1"/>
    <sheet name="Units and conversions" sheetId="18" r:id="rId2"/>
    <sheet name="Property and household details" sheetId="2" r:id="rId3"/>
    <sheet name="On-farm water supply" sheetId="9" r:id="rId4"/>
    <sheet name="On-farm water storage" sheetId="6" r:id="rId5"/>
    <sheet name="Summary" sheetId="13" r:id="rId6"/>
    <sheet name="Water balance" sheetId="15" r:id="rId7"/>
    <sheet name="Property deatils INPUT" sheetId="3" state="hidden" r:id="rId8"/>
    <sheet name="Livestock drinking requirements" sheetId="5" state="hidden" r:id="rId9"/>
    <sheet name="Dam dimensions" sheetId="7" state="hidden" r:id="rId10"/>
    <sheet name="Catchment yields" sheetId="10" state="hidden" r:id="rId1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 i="2" l="1"/>
  <c r="E41" i="2"/>
  <c r="D47" i="2"/>
  <c r="C91" i="2" s="1"/>
  <c r="E40" i="2"/>
  <c r="C27" i="13"/>
  <c r="C90" i="6"/>
  <c r="G56" i="6"/>
  <c r="G57" i="6"/>
  <c r="G58" i="6"/>
  <c r="G59" i="6"/>
  <c r="G60" i="6"/>
  <c r="G61" i="6"/>
  <c r="G62" i="6"/>
  <c r="G63" i="6"/>
  <c r="G64" i="6"/>
  <c r="G65" i="6"/>
  <c r="G66" i="6"/>
  <c r="G67" i="6"/>
  <c r="G68" i="6"/>
  <c r="G69" i="6"/>
  <c r="G70" i="6"/>
  <c r="G71" i="6"/>
  <c r="G72" i="6"/>
  <c r="G73" i="6"/>
  <c r="G74" i="6"/>
  <c r="G75" i="6"/>
  <c r="G76" i="6"/>
  <c r="G55" i="6"/>
  <c r="F56" i="6"/>
  <c r="F57" i="6"/>
  <c r="F58" i="6"/>
  <c r="F59" i="6"/>
  <c r="F60" i="6"/>
  <c r="F61" i="6"/>
  <c r="F62" i="6"/>
  <c r="F63" i="6"/>
  <c r="F64" i="6"/>
  <c r="F65" i="6"/>
  <c r="F66" i="6"/>
  <c r="F67" i="6"/>
  <c r="F68" i="6"/>
  <c r="F69" i="6"/>
  <c r="F70" i="6"/>
  <c r="F71" i="6"/>
  <c r="F72" i="6"/>
  <c r="F73" i="6"/>
  <c r="F74" i="6"/>
  <c r="F75" i="6"/>
  <c r="F76" i="6"/>
  <c r="F55" i="6"/>
  <c r="C94" i="2"/>
  <c r="C93" i="2"/>
  <c r="G19" i="2"/>
  <c r="G20" i="2"/>
  <c r="G21" i="2"/>
  <c r="G22" i="2"/>
  <c r="G23" i="2"/>
  <c r="G24" i="2"/>
  <c r="G25" i="2"/>
  <c r="G26" i="2"/>
  <c r="G27" i="2"/>
  <c r="E4" i="5"/>
  <c r="E11" i="5"/>
  <c r="E10" i="5"/>
  <c r="E9" i="5"/>
  <c r="E8" i="5"/>
  <c r="G58" i="2"/>
  <c r="G59" i="2"/>
  <c r="G60" i="2"/>
  <c r="G61" i="2"/>
  <c r="G62" i="2"/>
  <c r="G63" i="2"/>
  <c r="G64" i="2"/>
  <c r="G65" i="2"/>
  <c r="G66" i="2"/>
  <c r="G67" i="2"/>
  <c r="E7" i="5"/>
  <c r="G68" i="2"/>
  <c r="G69" i="2"/>
  <c r="G70" i="2"/>
  <c r="G71" i="2"/>
  <c r="G72" i="2"/>
  <c r="G73" i="2"/>
  <c r="G74" i="2"/>
  <c r="G75" i="2"/>
  <c r="G76" i="2"/>
  <c r="G77" i="2"/>
  <c r="H29" i="2"/>
  <c r="G29" i="2" s="1"/>
  <c r="H30" i="2"/>
  <c r="G30" i="2" s="1"/>
  <c r="H31" i="2"/>
  <c r="G31" i="2" s="1"/>
  <c r="H32" i="2"/>
  <c r="G32" i="2" s="1"/>
  <c r="H33" i="2"/>
  <c r="G33" i="2" s="1"/>
  <c r="H34" i="2"/>
  <c r="G34" i="2" s="1"/>
  <c r="H35" i="2"/>
  <c r="G35" i="2" s="1"/>
  <c r="H36" i="2"/>
  <c r="G36" i="2" s="1"/>
  <c r="H28" i="2"/>
  <c r="G28" i="2" s="1"/>
  <c r="P31" i="6"/>
  <c r="P32" i="6"/>
  <c r="P33" i="6"/>
  <c r="P34" i="6"/>
  <c r="P35" i="6"/>
  <c r="P36" i="6"/>
  <c r="P37" i="6"/>
  <c r="P38" i="6"/>
  <c r="P39" i="6"/>
  <c r="P40" i="6"/>
  <c r="P41" i="6"/>
  <c r="P42" i="6"/>
  <c r="P43" i="6"/>
  <c r="P44" i="6"/>
  <c r="P45" i="6"/>
  <c r="P46" i="6"/>
  <c r="P47" i="6"/>
  <c r="P48" i="6"/>
  <c r="P49" i="6"/>
  <c r="P50" i="6"/>
  <c r="P30" i="6"/>
  <c r="H31" i="6"/>
  <c r="H32" i="6"/>
  <c r="H33" i="6"/>
  <c r="H34" i="6"/>
  <c r="H35" i="6"/>
  <c r="H36" i="6"/>
  <c r="H37" i="6"/>
  <c r="H38" i="6"/>
  <c r="H39" i="6"/>
  <c r="I39" i="6" s="1"/>
  <c r="H40" i="6"/>
  <c r="I40" i="6" s="1"/>
  <c r="H41" i="6"/>
  <c r="H42" i="6"/>
  <c r="H43" i="6"/>
  <c r="H44" i="6"/>
  <c r="H45" i="6"/>
  <c r="H46" i="6"/>
  <c r="H47" i="6"/>
  <c r="H48" i="6"/>
  <c r="H49" i="6"/>
  <c r="H50" i="6"/>
  <c r="C12" i="13"/>
  <c r="I9" i="6"/>
  <c r="I10" i="6"/>
  <c r="I11" i="6"/>
  <c r="I12" i="6"/>
  <c r="I13" i="6"/>
  <c r="I14" i="6"/>
  <c r="I15" i="6"/>
  <c r="I16" i="6"/>
  <c r="I17" i="6"/>
  <c r="I18" i="6"/>
  <c r="I19" i="6"/>
  <c r="I20" i="6"/>
  <c r="I21" i="6"/>
  <c r="I22" i="6"/>
  <c r="I23" i="6"/>
  <c r="I24" i="6"/>
  <c r="I25" i="6"/>
  <c r="I26" i="6"/>
  <c r="H7" i="6"/>
  <c r="I7" i="6" s="1"/>
  <c r="H8" i="6"/>
  <c r="I8" i="6" s="1"/>
  <c r="H9" i="6"/>
  <c r="H10" i="6"/>
  <c r="H11" i="6"/>
  <c r="H12" i="6"/>
  <c r="H13" i="6"/>
  <c r="H14" i="6"/>
  <c r="H15" i="6"/>
  <c r="H16" i="6"/>
  <c r="H17" i="6"/>
  <c r="H18" i="6"/>
  <c r="H19" i="6"/>
  <c r="H20" i="6"/>
  <c r="H21" i="6"/>
  <c r="H22" i="6"/>
  <c r="H23" i="6"/>
  <c r="H24" i="6"/>
  <c r="H25" i="6"/>
  <c r="H26" i="6"/>
  <c r="C95" i="2"/>
  <c r="C13" i="13"/>
  <c r="C10" i="13"/>
  <c r="C92" i="2"/>
  <c r="C28" i="13"/>
  <c r="C91" i="6"/>
  <c r="C21" i="13"/>
  <c r="C85" i="6"/>
  <c r="F7" i="9"/>
  <c r="F8" i="9"/>
  <c r="F9" i="9"/>
  <c r="F10" i="9"/>
  <c r="F11" i="9"/>
  <c r="F12" i="9"/>
  <c r="F13" i="9"/>
  <c r="F14" i="9"/>
  <c r="F15" i="9"/>
  <c r="F16" i="9"/>
  <c r="F17" i="9"/>
  <c r="F18" i="9"/>
  <c r="F19" i="9"/>
  <c r="F20" i="9"/>
  <c r="F21" i="9"/>
  <c r="F22" i="9"/>
  <c r="F23" i="9"/>
  <c r="F24" i="9"/>
  <c r="F25" i="9"/>
  <c r="F26" i="9"/>
  <c r="F6" i="9"/>
  <c r="L31" i="6"/>
  <c r="L32" i="6"/>
  <c r="L33" i="6"/>
  <c r="L34" i="6"/>
  <c r="L35" i="6"/>
  <c r="L36" i="6"/>
  <c r="L37" i="6"/>
  <c r="L38" i="6"/>
  <c r="L39" i="6"/>
  <c r="L40" i="6"/>
  <c r="L41" i="6"/>
  <c r="L42" i="6"/>
  <c r="L43" i="6"/>
  <c r="L44" i="6"/>
  <c r="L45" i="6"/>
  <c r="L46" i="6"/>
  <c r="L47" i="6"/>
  <c r="L48" i="6"/>
  <c r="L49" i="6"/>
  <c r="L50" i="6"/>
  <c r="J31" i="6"/>
  <c r="I31" i="6" s="1"/>
  <c r="J32" i="6"/>
  <c r="J33" i="6"/>
  <c r="J34" i="6"/>
  <c r="J35" i="6"/>
  <c r="J36" i="6"/>
  <c r="J37" i="6"/>
  <c r="J38" i="6"/>
  <c r="J39" i="6"/>
  <c r="J40" i="6"/>
  <c r="J41" i="6"/>
  <c r="J42" i="6"/>
  <c r="I42" i="6" s="1"/>
  <c r="J43" i="6"/>
  <c r="I43" i="6" s="1"/>
  <c r="J44" i="6"/>
  <c r="I44" i="6" s="1"/>
  <c r="J45" i="6"/>
  <c r="I45" i="6" s="1"/>
  <c r="J46" i="6"/>
  <c r="J47" i="6"/>
  <c r="I47" i="6" s="1"/>
  <c r="J48" i="6"/>
  <c r="J49" i="6"/>
  <c r="J50" i="6"/>
  <c r="J30" i="6"/>
  <c r="L30" i="6"/>
  <c r="L7" i="6"/>
  <c r="L8" i="6"/>
  <c r="L9" i="6"/>
  <c r="L10" i="6"/>
  <c r="L11" i="6"/>
  <c r="L12" i="6"/>
  <c r="L13" i="6"/>
  <c r="L14" i="6"/>
  <c r="L15" i="6"/>
  <c r="L16" i="6"/>
  <c r="L17" i="6"/>
  <c r="L18" i="6"/>
  <c r="L19" i="6"/>
  <c r="L20" i="6"/>
  <c r="L21" i="6"/>
  <c r="L22" i="6"/>
  <c r="L23" i="6"/>
  <c r="L24" i="6"/>
  <c r="L25" i="6"/>
  <c r="L26" i="6"/>
  <c r="K7" i="6"/>
  <c r="K8" i="6"/>
  <c r="K9" i="6"/>
  <c r="K10" i="6"/>
  <c r="K11" i="6"/>
  <c r="K12" i="6"/>
  <c r="K13" i="6"/>
  <c r="K14" i="6"/>
  <c r="K15" i="6"/>
  <c r="K16" i="6"/>
  <c r="K17" i="6"/>
  <c r="K18" i="6"/>
  <c r="K19" i="6"/>
  <c r="K20" i="6"/>
  <c r="K21" i="6"/>
  <c r="K22" i="6"/>
  <c r="K23" i="6"/>
  <c r="K24" i="6"/>
  <c r="K25" i="6"/>
  <c r="K26" i="6"/>
  <c r="J7" i="6"/>
  <c r="J8" i="6"/>
  <c r="J9" i="6"/>
  <c r="J10" i="6"/>
  <c r="J11" i="6"/>
  <c r="J12" i="6"/>
  <c r="J13" i="6"/>
  <c r="J14" i="6"/>
  <c r="J15" i="6"/>
  <c r="J16" i="6"/>
  <c r="J17" i="6"/>
  <c r="J18" i="6"/>
  <c r="J19" i="6"/>
  <c r="J20" i="6"/>
  <c r="J21" i="6"/>
  <c r="J22" i="6"/>
  <c r="J23" i="6"/>
  <c r="J24" i="6"/>
  <c r="J25" i="6"/>
  <c r="J26" i="6"/>
  <c r="L6" i="6"/>
  <c r="K6" i="6"/>
  <c r="J6" i="6"/>
  <c r="C13" i="2"/>
  <c r="C88" i="2" s="1"/>
  <c r="C6" i="13" s="1"/>
  <c r="E80" i="2"/>
  <c r="C9" i="13" l="1"/>
  <c r="C89" i="2"/>
  <c r="C7" i="13" s="1"/>
  <c r="I37" i="6"/>
  <c r="I49" i="6"/>
  <c r="I50" i="6"/>
  <c r="I34" i="6"/>
  <c r="I33" i="6"/>
  <c r="I48" i="6"/>
  <c r="I32" i="6"/>
  <c r="I38" i="6"/>
  <c r="I46" i="6"/>
  <c r="I41" i="6"/>
  <c r="I36" i="6"/>
  <c r="I35" i="6"/>
  <c r="H30" i="6"/>
  <c r="I30" i="6" s="1"/>
  <c r="H6" i="6"/>
  <c r="C81" i="9"/>
  <c r="C34" i="13" s="1"/>
  <c r="C84" i="6"/>
  <c r="C20" i="13" s="1"/>
  <c r="P21" i="6"/>
  <c r="P25" i="6"/>
  <c r="P18" i="6"/>
  <c r="C8" i="13"/>
  <c r="L4" i="3"/>
  <c r="L5" i="3"/>
  <c r="L3" i="3"/>
  <c r="D41" i="2"/>
  <c r="D40" i="2"/>
  <c r="E3" i="5"/>
  <c r="B15" i="5"/>
  <c r="E15" i="5" s="1"/>
  <c r="E5" i="5"/>
  <c r="E6" i="5"/>
  <c r="E13" i="5"/>
  <c r="E14" i="5"/>
  <c r="N36" i="6" l="1"/>
  <c r="N18" i="6"/>
  <c r="E35" i="9"/>
  <c r="E51" i="9"/>
  <c r="N37" i="6"/>
  <c r="N19" i="6"/>
  <c r="E36" i="9"/>
  <c r="E28" i="9"/>
  <c r="E37" i="9"/>
  <c r="N24" i="6"/>
  <c r="N39" i="6"/>
  <c r="N21" i="6"/>
  <c r="E38" i="9"/>
  <c r="N40" i="6"/>
  <c r="N22" i="6"/>
  <c r="E39" i="9"/>
  <c r="N41" i="6"/>
  <c r="N7" i="6"/>
  <c r="N23" i="6"/>
  <c r="E40" i="9"/>
  <c r="N43" i="6"/>
  <c r="N9" i="6"/>
  <c r="N25" i="6"/>
  <c r="E42" i="9"/>
  <c r="N20" i="6"/>
  <c r="N42" i="6"/>
  <c r="N44" i="6"/>
  <c r="N10" i="6"/>
  <c r="N26" i="6"/>
  <c r="E43" i="9"/>
  <c r="E44" i="9"/>
  <c r="N47" i="6"/>
  <c r="E30" i="9"/>
  <c r="N32" i="6"/>
  <c r="N48" i="6"/>
  <c r="N14" i="6"/>
  <c r="E31" i="9"/>
  <c r="N35" i="6"/>
  <c r="N30" i="6"/>
  <c r="N17" i="6"/>
  <c r="E34" i="9"/>
  <c r="E50" i="9"/>
  <c r="E41" i="9"/>
  <c r="N45" i="6"/>
  <c r="N11" i="6"/>
  <c r="N6" i="6"/>
  <c r="N31" i="6"/>
  <c r="N13" i="6"/>
  <c r="N38" i="6"/>
  <c r="N46" i="6"/>
  <c r="N12" i="6"/>
  <c r="E29" i="9"/>
  <c r="E45" i="9"/>
  <c r="E46" i="9"/>
  <c r="N49" i="6"/>
  <c r="E49" i="9"/>
  <c r="E47" i="9"/>
  <c r="N33" i="6"/>
  <c r="N15" i="6"/>
  <c r="E32" i="9"/>
  <c r="E48" i="9"/>
  <c r="N8" i="6"/>
  <c r="N34" i="6"/>
  <c r="N50" i="6"/>
  <c r="N16" i="6"/>
  <c r="E33" i="9"/>
  <c r="C90" i="2"/>
  <c r="C96" i="2" s="1"/>
  <c r="P17" i="6"/>
  <c r="P26" i="6"/>
  <c r="P19" i="6"/>
  <c r="P20" i="6"/>
  <c r="C83" i="6" a="1"/>
  <c r="C83" i="6" s="1"/>
  <c r="P23" i="6"/>
  <c r="P22" i="6"/>
  <c r="P7" i="6"/>
  <c r="P8" i="6"/>
  <c r="P24" i="6"/>
  <c r="P11" i="6"/>
  <c r="P9" i="6"/>
  <c r="I6" i="6"/>
  <c r="P6" i="6"/>
  <c r="P13" i="6"/>
  <c r="P12" i="6"/>
  <c r="P10" i="6"/>
  <c r="P16" i="6"/>
  <c r="P15" i="6"/>
  <c r="P14" i="6"/>
  <c r="N64" i="9"/>
  <c r="N65" i="9"/>
  <c r="N66" i="9"/>
  <c r="N67" i="9"/>
  <c r="N68" i="9"/>
  <c r="N69" i="9"/>
  <c r="N70" i="9"/>
  <c r="N71" i="9"/>
  <c r="N72" i="9"/>
  <c r="N73" i="9"/>
  <c r="N58" i="9"/>
  <c r="N74" i="9"/>
  <c r="N59" i="9"/>
  <c r="N75" i="9"/>
  <c r="N60" i="9"/>
  <c r="N76" i="9"/>
  <c r="N61" i="9"/>
  <c r="N77" i="9"/>
  <c r="N62" i="9"/>
  <c r="N57" i="9"/>
  <c r="N63" i="9"/>
  <c r="D6" i="2"/>
  <c r="L57" i="9" l="1"/>
  <c r="J57" i="9"/>
  <c r="C86" i="6"/>
  <c r="C19" i="13"/>
  <c r="C22" i="13" s="1"/>
  <c r="C82" i="9"/>
  <c r="C35" i="13" s="1"/>
  <c r="L64" i="9"/>
  <c r="M41" i="6"/>
  <c r="O41" i="6" s="1"/>
  <c r="M19" i="6"/>
  <c r="O19" i="6" s="1"/>
  <c r="M42" i="6"/>
  <c r="O42" i="6" s="1"/>
  <c r="M20" i="6"/>
  <c r="O20" i="6" s="1"/>
  <c r="M43" i="6"/>
  <c r="O43" i="6" s="1"/>
  <c r="M21" i="6"/>
  <c r="O21" i="6" s="1"/>
  <c r="M44" i="6"/>
  <c r="O44" i="6" s="1"/>
  <c r="M22" i="6"/>
  <c r="O22" i="6" s="1"/>
  <c r="M45" i="6"/>
  <c r="O45" i="6" s="1"/>
  <c r="M7" i="6"/>
  <c r="O7" i="6" s="1"/>
  <c r="M23" i="6"/>
  <c r="O23" i="6" s="1"/>
  <c r="M46" i="6"/>
  <c r="O46" i="6" s="1"/>
  <c r="M8" i="6"/>
  <c r="O8" i="6" s="1"/>
  <c r="M24" i="6"/>
  <c r="O24" i="6" s="1"/>
  <c r="M31" i="6"/>
  <c r="O31" i="6" s="1"/>
  <c r="M47" i="6"/>
  <c r="O47" i="6" s="1"/>
  <c r="M9" i="6"/>
  <c r="O9" i="6" s="1"/>
  <c r="M25" i="6"/>
  <c r="O25" i="6" s="1"/>
  <c r="M32" i="6"/>
  <c r="O32" i="6" s="1"/>
  <c r="M48" i="6"/>
  <c r="O48" i="6" s="1"/>
  <c r="M10" i="6"/>
  <c r="O10" i="6" s="1"/>
  <c r="M26" i="6"/>
  <c r="O26" i="6" s="1"/>
  <c r="M35" i="6"/>
  <c r="O35" i="6" s="1"/>
  <c r="M13" i="6"/>
  <c r="O13" i="6" s="1"/>
  <c r="M14" i="6"/>
  <c r="O14" i="6" s="1"/>
  <c r="M37" i="6"/>
  <c r="O37" i="6" s="1"/>
  <c r="M15" i="6"/>
  <c r="O15" i="6" s="1"/>
  <c r="M17" i="6"/>
  <c r="O17" i="6" s="1"/>
  <c r="M40" i="6"/>
  <c r="O40" i="6" s="1"/>
  <c r="M18" i="6"/>
  <c r="O18" i="6" s="1"/>
  <c r="M49" i="6"/>
  <c r="O49" i="6" s="1"/>
  <c r="M34" i="6"/>
  <c r="O34" i="6" s="1"/>
  <c r="M12" i="6"/>
  <c r="O12" i="6" s="1"/>
  <c r="M36" i="6"/>
  <c r="O36" i="6" s="1"/>
  <c r="M38" i="6"/>
  <c r="O38" i="6" s="1"/>
  <c r="M16" i="6"/>
  <c r="O16" i="6" s="1"/>
  <c r="M39" i="6"/>
  <c r="O39" i="6" s="1"/>
  <c r="M33" i="6"/>
  <c r="O33" i="6" s="1"/>
  <c r="M11" i="6"/>
  <c r="O11" i="6" s="1"/>
  <c r="M50" i="6"/>
  <c r="O50" i="6" s="1"/>
  <c r="I57" i="9"/>
  <c r="I59" i="9"/>
  <c r="I58" i="9"/>
  <c r="I60" i="9"/>
  <c r="J64" i="9"/>
  <c r="K70" i="9"/>
  <c r="I72" i="9"/>
  <c r="K64" i="9"/>
  <c r="J63" i="9"/>
  <c r="K65" i="9"/>
  <c r="I69" i="9"/>
  <c r="I73" i="9"/>
  <c r="J62" i="9"/>
  <c r="L68" i="9"/>
  <c r="K57" i="9"/>
  <c r="J72" i="9"/>
  <c r="I70" i="9"/>
  <c r="K66" i="9"/>
  <c r="L59" i="9"/>
  <c r="J77" i="9"/>
  <c r="L63" i="9"/>
  <c r="K62" i="9"/>
  <c r="K77" i="9"/>
  <c r="J58" i="9"/>
  <c r="I71" i="9"/>
  <c r="K71" i="9"/>
  <c r="L69" i="9"/>
  <c r="L72" i="9"/>
  <c r="J73" i="9"/>
  <c r="L70" i="9"/>
  <c r="J68" i="9"/>
  <c r="L67" i="9"/>
  <c r="K61" i="9"/>
  <c r="I67" i="9"/>
  <c r="J59" i="9"/>
  <c r="L73" i="9"/>
  <c r="J75" i="9"/>
  <c r="K68" i="9"/>
  <c r="J76" i="9"/>
  <c r="J74" i="9"/>
  <c r="L71" i="9"/>
  <c r="L77" i="9"/>
  <c r="J69" i="9"/>
  <c r="L66" i="9"/>
  <c r="J71" i="9"/>
  <c r="K63" i="9"/>
  <c r="J60" i="9"/>
  <c r="L76" i="9"/>
  <c r="K73" i="9"/>
  <c r="K58" i="9"/>
  <c r="K76" i="9"/>
  <c r="I68" i="9"/>
  <c r="J67" i="9"/>
  <c r="K60" i="9"/>
  <c r="I66" i="9"/>
  <c r="I75" i="9"/>
  <c r="I77" i="9"/>
  <c r="L61" i="9"/>
  <c r="I65" i="9"/>
  <c r="K74" i="9"/>
  <c r="J66" i="9"/>
  <c r="I64" i="9"/>
  <c r="J70" i="9"/>
  <c r="L58" i="9"/>
  <c r="I61" i="9"/>
  <c r="L62" i="9"/>
  <c r="I74" i="9"/>
  <c r="J65" i="9"/>
  <c r="I76" i="9"/>
  <c r="I63" i="9"/>
  <c r="K75" i="9"/>
  <c r="I62" i="9"/>
  <c r="K67" i="9"/>
  <c r="L74" i="9"/>
  <c r="L75" i="9"/>
  <c r="K59" i="9"/>
  <c r="L65" i="9"/>
  <c r="L60" i="9"/>
  <c r="J61" i="9"/>
  <c r="K69" i="9"/>
  <c r="K72" i="9"/>
  <c r="M30" i="6"/>
  <c r="O30" i="6" s="1"/>
  <c r="M6" i="6"/>
  <c r="O6" i="6" s="1"/>
  <c r="C37" i="13" l="1"/>
  <c r="C11" i="13"/>
  <c r="C14" i="13" s="1"/>
  <c r="B5" i="15" s="1"/>
  <c r="M61" i="9"/>
  <c r="E61" i="9" s="1"/>
  <c r="M74" i="9"/>
  <c r="E74" i="9" s="1"/>
  <c r="M72" i="9"/>
  <c r="E72" i="9" s="1"/>
  <c r="M63" i="9"/>
  <c r="E63" i="9" s="1"/>
  <c r="M60" i="9"/>
  <c r="E60" i="9" s="1"/>
  <c r="M65" i="9"/>
  <c r="E65" i="9" s="1"/>
  <c r="M73" i="9"/>
  <c r="E73" i="9" s="1"/>
  <c r="M77" i="9"/>
  <c r="E77" i="9" s="1"/>
  <c r="M69" i="9"/>
  <c r="E69" i="9" s="1"/>
  <c r="M75" i="9"/>
  <c r="E75" i="9" s="1"/>
  <c r="M62" i="9"/>
  <c r="E62" i="9" s="1"/>
  <c r="M66" i="9"/>
  <c r="E66" i="9" s="1"/>
  <c r="M71" i="9"/>
  <c r="E71" i="9" s="1"/>
  <c r="M76" i="9"/>
  <c r="E76" i="9" s="1"/>
  <c r="M68" i="9"/>
  <c r="E68" i="9" s="1"/>
  <c r="M70" i="9"/>
  <c r="E70" i="9" s="1"/>
  <c r="M64" i="9"/>
  <c r="E64" i="9" s="1"/>
  <c r="M59" i="9"/>
  <c r="E59" i="9" s="1"/>
  <c r="M67" i="9"/>
  <c r="E67" i="9" s="1"/>
  <c r="M58" i="9"/>
  <c r="E58" i="9" s="1"/>
  <c r="M57" i="9"/>
  <c r="E57" i="9" s="1"/>
  <c r="C83" i="9" l="1"/>
  <c r="C89" i="6" a="1"/>
  <c r="C89" i="6" s="1"/>
  <c r="C84" i="9" l="1"/>
  <c r="C36" i="13"/>
  <c r="C26" i="13"/>
  <c r="C29" i="13" s="1"/>
  <c r="C92" i="6"/>
  <c r="B8" i="15" l="1"/>
  <c r="B11" i="15"/>
  <c r="C38" i="13"/>
  <c r="B14"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tc={9D3F58F9-10B5-48A8-86D0-2AB9C083B367}</author>
  </authors>
  <commentList>
    <comment ref="B82" authorId="0" shapeId="0" xr:uid="{9D3F58F9-10B5-48A8-86D0-2AB9C083B367}">
      <text>
        <t>[Threaded comment]
Your version of Excel allows you to read this threaded comment; however, any edits to it will get removed if the file is opened in a newer version of Excel. Learn more: https://go.microsoft.com/fwlink/?linkid=870924
Comment:
    Enter any other sources of water use on-farm (estimated as ML (1000 kL or 1,000,000 L)).</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tc={826BADA7-4B5E-4014-B881-32FD5C4D60EB}</author>
  </authors>
  <commentList>
    <comment ref="D56" authorId="0" shapeId="0" xr:uid="{826BADA7-4B5E-4014-B881-32FD5C4D60EB}">
      <text>
        <t>[Threaded comment]
Your version of Excel allows you to read this threaded comment; however, any edits to it will get removed if the file is opened in a newer version of Excel. Learn more: https://go.microsoft.com/fwlink/?linkid=870924
Comment:
    Use this section to compare water capture from different catchment materials.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tc={BFF052EB-BDBF-4035-BD53-02E9D642A6B8}</author>
  </authors>
  <commentList>
    <comment ref="F6" authorId="0" shapeId="0" xr:uid="{BFF052EB-BDBF-4035-BD53-02E9D642A6B8}">
      <text>
        <t>[Threaded comment]
Your version of Excel allows you to read this threaded comment; however, any edits to it will get removed if the file is opened in a newer version of Excel. Learn more: https://go.microsoft.com/fwlink/?linkid=870924
Comment:
    If this is unknown, assume 3 m.</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tc={317CF663-6F93-4F51-BD3A-087FD17DAA6E}</author>
  </authors>
  <commentList>
    <comment ref="E76" authorId="0" shapeId="0" xr:uid="{317CF663-6F93-4F51-BD3A-087FD17DAA6E}">
      <text>
        <t xml:space="preserve">[Threaded comment]
Your version of Excel allows you to read this threaded comment; however, any edits to it will get removed if the file is opened in a newer version of Excel. Learn more: https://go.microsoft.com/fwlink/?linkid=870924
Comment:
    Time taken (in seconds) for a buoyant object (an orange works well) to travel 10 m with the water flow. Refer to “Introduction”. </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tc={2073A34E-3CBD-41DF-B28D-C7A53D3DA588}</author>
  </authors>
  <commentList>
    <comment ref="E81" authorId="0" shapeId="0" xr:uid="{2073A34E-3CBD-41DF-B28D-C7A53D3DA588}">
      <text>
        <t xml:space="preserve">[Threaded comment]
Your version of Excel allows you to read this threaded comment; however, any edits to it will get removed if the file is opened in a newer version of Excel. Learn more: https://go.microsoft.com/fwlink/?linkid=870924
Comment:
    Time taken (in seconds) for a buoyant object (an orange works well) to travel 10 m with the water flow. Refer to “Introduction”. </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tc={A6D570C6-D05A-4623-99E4-A3DACF25482D}</author>
  </authors>
  <commentList>
    <comment ref="B4" authorId="0" shapeId="0" xr:uid="{A6D570C6-D05A-4623-99E4-A3DACF25482D}">
      <text>
        <t xml:space="preserve">[Threaded comment]
Your version of Excel allows you to read this threaded comment; however, any edits to it will get removed if the file is opened in a newer version of Excel. Learn more: https://go.microsoft.com/fwlink/?linkid=870924
Comment:
    All rainfall data sourced from BoM: Climate Data Online - Map search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<sst xmlns="http://schemas.openxmlformats.org/spreadsheetml/2006/main" count="1121" uniqueCount="303">
  <si>
    <t>Yorketown</t>
  </si>
  <si>
    <t>Minlaton</t>
  </si>
  <si>
    <t>Port Vincent</t>
  </si>
  <si>
    <t>Port Victoria</t>
  </si>
  <si>
    <t>Maitland</t>
  </si>
  <si>
    <t>Kulpara</t>
  </si>
  <si>
    <t>Kadina</t>
  </si>
  <si>
    <t>Port Broughton</t>
  </si>
  <si>
    <t>Port Pirie</t>
  </si>
  <si>
    <t>Crystal Brook</t>
  </si>
  <si>
    <t>Redhill</t>
  </si>
  <si>
    <t>Spalding</t>
  </si>
  <si>
    <t>Clare</t>
  </si>
  <si>
    <t>Auburn</t>
  </si>
  <si>
    <t>Kapunda</t>
  </si>
  <si>
    <t>Tanunda</t>
  </si>
  <si>
    <t>Gawler</t>
  </si>
  <si>
    <t>Williamstown</t>
  </si>
  <si>
    <t>Mount Pleasant</t>
  </si>
  <si>
    <t>Dublin</t>
  </si>
  <si>
    <t>Eudunda</t>
  </si>
  <si>
    <t>Robertstown</t>
  </si>
  <si>
    <t>Burra</t>
  </si>
  <si>
    <t>Peterborough</t>
  </si>
  <si>
    <t>Orroroo</t>
  </si>
  <si>
    <t>Carrieton</t>
  </si>
  <si>
    <t>Booleroo Centre</t>
  </si>
  <si>
    <t>Wilmington</t>
  </si>
  <si>
    <t>Laura</t>
  </si>
  <si>
    <t>Jamestown</t>
  </si>
  <si>
    <t>Location</t>
  </si>
  <si>
    <t>Annual rainfall (mm)</t>
  </si>
  <si>
    <t>Warooka</t>
  </si>
  <si>
    <t>Snowtown</t>
  </si>
  <si>
    <t>Weather station</t>
  </si>
  <si>
    <t>Clare High School</t>
  </si>
  <si>
    <t>Burra Community School</t>
  </si>
  <si>
    <t>Wallaroo</t>
  </si>
  <si>
    <t>Port Clinton</t>
  </si>
  <si>
    <t>Port Germein</t>
  </si>
  <si>
    <t>Mundoora</t>
  </si>
  <si>
    <t>Condowie</t>
  </si>
  <si>
    <t>Spalding (Bundaleer Reservoir)</t>
  </si>
  <si>
    <t>Mallala</t>
  </si>
  <si>
    <t>Roseworthy</t>
  </si>
  <si>
    <t>Blyth</t>
  </si>
  <si>
    <t>Annual pan evaporation (mm)</t>
  </si>
  <si>
    <t>Ardrossan</t>
  </si>
  <si>
    <t>Other</t>
  </si>
  <si>
    <t>Enter manually</t>
  </si>
  <si>
    <t>-</t>
  </si>
  <si>
    <t>Property location</t>
  </si>
  <si>
    <t>Annual water usage (ML)</t>
  </si>
  <si>
    <t>Property details</t>
  </si>
  <si>
    <t>Household details</t>
  </si>
  <si>
    <t>Type number of residents below</t>
  </si>
  <si>
    <t>Select your location from the dropdown box below:</t>
  </si>
  <si>
    <t>1.</t>
  </si>
  <si>
    <t>2.</t>
  </si>
  <si>
    <t>3.</t>
  </si>
  <si>
    <t>Livestock requirements</t>
  </si>
  <si>
    <t>Livestock unit</t>
  </si>
  <si>
    <t>Daily average (L/day)</t>
  </si>
  <si>
    <t>Winter (L/day)</t>
  </si>
  <si>
    <t>Summer (L/day)</t>
  </si>
  <si>
    <t>Annual (L/year/head)</t>
  </si>
  <si>
    <t>Beef cattle</t>
  </si>
  <si>
    <t>12 </t>
  </si>
  <si>
    <t>Weaners (250-300 kg )</t>
  </si>
  <si>
    <t>Select livestock type below:</t>
  </si>
  <si>
    <t>No. of head</t>
  </si>
  <si>
    <t>Dry mature sheep on pasture</t>
  </si>
  <si>
    <t>Prime lambs on pasture</t>
  </si>
  <si>
    <t>Lactating ewes on pasture</t>
  </si>
  <si>
    <t>Dry mature sheep on saltbush</t>
  </si>
  <si>
    <t>Total water requirements</t>
  </si>
  <si>
    <t>Household</t>
  </si>
  <si>
    <t>Livestock</t>
  </si>
  <si>
    <t>Other water requirements</t>
  </si>
  <si>
    <t>Herbicide applications</t>
  </si>
  <si>
    <t>Spray requirements (ML)</t>
  </si>
  <si>
    <t>Spray tank volume (L)</t>
  </si>
  <si>
    <t>i</t>
  </si>
  <si>
    <t>ii</t>
  </si>
  <si>
    <t>Firefighting unit</t>
  </si>
  <si>
    <t>Estimated no. of tanks per season</t>
  </si>
  <si>
    <t>Firefighting water requirement</t>
  </si>
  <si>
    <t>Irrigation</t>
  </si>
  <si>
    <t xml:space="preserve">4. </t>
  </si>
  <si>
    <t xml:space="preserve">5. </t>
  </si>
  <si>
    <t>Annual irrigation requirement (ML)</t>
  </si>
  <si>
    <t>TOTAL</t>
  </si>
  <si>
    <t>iii</t>
  </si>
  <si>
    <t xml:space="preserve">Other </t>
  </si>
  <si>
    <t>Enter value below (ML)</t>
  </si>
  <si>
    <t>Dam type</t>
  </si>
  <si>
    <t>Heading 1</t>
  </si>
  <si>
    <t>Heading 2</t>
  </si>
  <si>
    <t>Square or rectangular</t>
  </si>
  <si>
    <t>Circular</t>
  </si>
  <si>
    <t>Depth (m)</t>
  </si>
  <si>
    <t>Top length (m)</t>
  </si>
  <si>
    <t>Top width (m)</t>
  </si>
  <si>
    <t>Top radius (m)</t>
  </si>
  <si>
    <t>Bottom length (m)</t>
  </si>
  <si>
    <t>Bottom width (m)</t>
  </si>
  <si>
    <t>Water use by native fauna</t>
  </si>
  <si>
    <t>Available dam volume (ML)</t>
  </si>
  <si>
    <t>Property size (ha)</t>
  </si>
  <si>
    <t>Region</t>
  </si>
  <si>
    <t>Mid North and Yorke</t>
  </si>
  <si>
    <t>South Flinders</t>
  </si>
  <si>
    <t>Hills and Fleurieu</t>
  </si>
  <si>
    <t>Estimated annual water use (ML)</t>
  </si>
  <si>
    <t>Is kangaroo pressure an issue on your property?</t>
  </si>
  <si>
    <t>Is kangaroo pressure an issue?</t>
  </si>
  <si>
    <t>Yes</t>
  </si>
  <si>
    <t>No</t>
  </si>
  <si>
    <t>Kangaroo Harvest sub-region</t>
  </si>
  <si>
    <t>Harvest sub-region</t>
  </si>
  <si>
    <t>Kangaroo density (per km2)</t>
  </si>
  <si>
    <t>Water intake per km2 (annual) ML</t>
  </si>
  <si>
    <t>Kangaroo water intake (ML) annually per km2</t>
  </si>
  <si>
    <t>Yorke Mid-North</t>
  </si>
  <si>
    <t>Square or rectangular dams</t>
  </si>
  <si>
    <t>Dam/paddock name</t>
  </si>
  <si>
    <t>Batter slope (m)</t>
  </si>
  <si>
    <t>Circular dams</t>
  </si>
  <si>
    <t>Evaporative losses (ML)</t>
  </si>
  <si>
    <t>Dam volume (ML)</t>
  </si>
  <si>
    <t>Surface area (m2)</t>
  </si>
  <si>
    <t>Pan evaporation x factor</t>
  </si>
  <si>
    <t>Seepage losses (ML)</t>
  </si>
  <si>
    <t xml:space="preserve">2. </t>
  </si>
  <si>
    <t>On-farm water storage</t>
  </si>
  <si>
    <t>Tank name</t>
  </si>
  <si>
    <t>Tank height (m)</t>
  </si>
  <si>
    <t>Tank radius (m)</t>
  </si>
  <si>
    <t>Overall farm water storage</t>
  </si>
  <si>
    <t>Total storage</t>
  </si>
  <si>
    <t>On-farm water supply</t>
  </si>
  <si>
    <t>Existing supplies</t>
  </si>
  <si>
    <t>Potential supplies</t>
  </si>
  <si>
    <t>Flow rate (L/minute)</t>
  </si>
  <si>
    <t>Annual yield (ML)</t>
  </si>
  <si>
    <t xml:space="preserve">Bores </t>
  </si>
  <si>
    <t>Roof length (m)</t>
  </si>
  <si>
    <t>Roof width (m)</t>
  </si>
  <si>
    <t>Annual rainfall capture potential (ML)</t>
  </si>
  <si>
    <t>Rain on dam surface (ML)</t>
  </si>
  <si>
    <t>Rainwater tank storage</t>
  </si>
  <si>
    <t>Roof surfaces (sheds, residential, etc.)</t>
  </si>
  <si>
    <t>Select location</t>
  </si>
  <si>
    <t>Enter value here</t>
  </si>
  <si>
    <t>Enter number here</t>
  </si>
  <si>
    <t>Enter flow rate here</t>
  </si>
  <si>
    <t>Enter hours here</t>
  </si>
  <si>
    <t>Enter days here</t>
  </si>
  <si>
    <t>Enter length here</t>
  </si>
  <si>
    <t>Enter width here</t>
  </si>
  <si>
    <t>Select livestock type</t>
  </si>
  <si>
    <t xml:space="preserve">Enter length here </t>
  </si>
  <si>
    <t>Enter depth here</t>
  </si>
  <si>
    <t>Enter radius here</t>
  </si>
  <si>
    <t>Enter name here</t>
  </si>
  <si>
    <t>Enter height here</t>
  </si>
  <si>
    <t>Catchment areas</t>
  </si>
  <si>
    <t>Area of catchment (ha)</t>
  </si>
  <si>
    <t>Catchment yield (ML)</t>
  </si>
  <si>
    <t xml:space="preserve">Shallow sand or loam </t>
  </si>
  <si>
    <t>Sandy clay</t>
  </si>
  <si>
    <t>Elastic clays</t>
  </si>
  <si>
    <t>Clay pans, inelastic clays or shales</t>
  </si>
  <si>
    <t>401 to 500</t>
  </si>
  <si>
    <t>250 to 400</t>
  </si>
  <si>
    <t>1300 to 1800</t>
  </si>
  <si>
    <t>&lt;1800</t>
  </si>
  <si>
    <t>&gt;1800</t>
  </si>
  <si>
    <t>Uncleared</t>
  </si>
  <si>
    <t>Roaded/graded</t>
  </si>
  <si>
    <t>Plastic or bitumen</t>
  </si>
  <si>
    <t>Enter area here</t>
  </si>
  <si>
    <t>Soil/material type (select below)</t>
  </si>
  <si>
    <t>Select below</t>
  </si>
  <si>
    <t>Rainfall (mm)</t>
  </si>
  <si>
    <t>Pan evaporation &gt;</t>
  </si>
  <si>
    <t>250-401 mm (&gt;1800)</t>
  </si>
  <si>
    <t>250-401 mm (&lt;1800)</t>
  </si>
  <si>
    <t>401 to 500 mm (&gt;1800)</t>
  </si>
  <si>
    <t>401 to 500 mm (1300-1800)</t>
  </si>
  <si>
    <t>Rainfall</t>
  </si>
  <si>
    <t>Runoff coefficient</t>
  </si>
  <si>
    <t>Catchment areas (optional)</t>
  </si>
  <si>
    <t>Summary</t>
  </si>
  <si>
    <t>Category</t>
  </si>
  <si>
    <t>Total water requirement (ML)</t>
  </si>
  <si>
    <t>Native fauna</t>
  </si>
  <si>
    <t>Pest species</t>
  </si>
  <si>
    <t>Enter value below</t>
  </si>
  <si>
    <t>Bottom radius (m)</t>
  </si>
  <si>
    <t>Total on-farm water storage</t>
  </si>
  <si>
    <t>Dam storage</t>
  </si>
  <si>
    <t>Other storage</t>
  </si>
  <si>
    <t>Other on-farm water storage</t>
  </si>
  <si>
    <t>Available storage</t>
  </si>
  <si>
    <t>Available on-farm water storage</t>
  </si>
  <si>
    <t>Available dam storage</t>
  </si>
  <si>
    <t>Total storage (ML)</t>
  </si>
  <si>
    <t>Total available storage</t>
  </si>
  <si>
    <t>Bores</t>
  </si>
  <si>
    <t xml:space="preserve">Roof surfaces </t>
  </si>
  <si>
    <t>Total water supply (ML)</t>
  </si>
  <si>
    <t>Overall farm water supply</t>
  </si>
  <si>
    <t>Roof surfaces</t>
  </si>
  <si>
    <t>Total on-farm water supply (ML)</t>
  </si>
  <si>
    <t>Firefighting units</t>
  </si>
  <si>
    <t>Water balance</t>
  </si>
  <si>
    <t>Total on-farm water supply</t>
  </si>
  <si>
    <t>Dam evaporation</t>
  </si>
  <si>
    <t>Dam seepage</t>
  </si>
  <si>
    <t>Rain on dam areas</t>
  </si>
  <si>
    <t>Enter volume here</t>
  </si>
  <si>
    <t>Units and conversions</t>
  </si>
  <si>
    <t>Unit</t>
  </si>
  <si>
    <t>Abbreviation</t>
  </si>
  <si>
    <t>mL</t>
  </si>
  <si>
    <t>Millilitre</t>
  </si>
  <si>
    <t>Litre</t>
  </si>
  <si>
    <t>L</t>
  </si>
  <si>
    <t>Kilolitre</t>
  </si>
  <si>
    <t>kL</t>
  </si>
  <si>
    <t>Megalitre</t>
  </si>
  <si>
    <t>ML</t>
  </si>
  <si>
    <t>Common water measurement units</t>
  </si>
  <si>
    <t>Conversions between units</t>
  </si>
  <si>
    <t>Starting unit</t>
  </si>
  <si>
    <t>Converting to</t>
  </si>
  <si>
    <t>÷1000</t>
  </si>
  <si>
    <t>÷1,000,000</t>
  </si>
  <si>
    <t>Conversion</t>
  </si>
  <si>
    <t>×1000</t>
  </si>
  <si>
    <t>×1,000,000</t>
  </si>
  <si>
    <r>
      <rPr>
        <sz val="12"/>
        <rFont val="Aptos Narrow"/>
        <family val="2"/>
      </rPr>
      <t>÷</t>
    </r>
    <r>
      <rPr>
        <sz val="12"/>
        <rFont val="Aptos Narrow"/>
        <family val="2"/>
        <scheme val="minor"/>
      </rPr>
      <t xml:space="preserve"> 1000</t>
    </r>
  </si>
  <si>
    <t>Total property water usage</t>
  </si>
  <si>
    <t>Note:</t>
  </si>
  <si>
    <t>1 cubic metre equals 1000 L (1kL)</t>
  </si>
  <si>
    <t>Total water supply minus total water storage capacity. The difference in these values is how much water you could be capturing, but currently are not. Use this to assess gaps in storage you could address, e.g. by adding in another tank, or lining a catchment area to improve water capture.</t>
  </si>
  <si>
    <t>Do stock have access to a creek, stream or river?</t>
  </si>
  <si>
    <t>Number of days of access per year</t>
  </si>
  <si>
    <t>Water volume provided by water source</t>
  </si>
  <si>
    <t>Spray rate (L/ha)</t>
  </si>
  <si>
    <t xml:space="preserve">Crop type </t>
  </si>
  <si>
    <t>Wheat</t>
  </si>
  <si>
    <t>Barley</t>
  </si>
  <si>
    <t>Oats</t>
  </si>
  <si>
    <t>Canola</t>
  </si>
  <si>
    <t>Lentils</t>
  </si>
  <si>
    <t>Field peas</t>
  </si>
  <si>
    <t>Faba beans</t>
  </si>
  <si>
    <t>Pasture</t>
  </si>
  <si>
    <t xml:space="preserve">No. of hectares </t>
  </si>
  <si>
    <t>No. of spray passes per year</t>
  </si>
  <si>
    <t>Enter rate here</t>
  </si>
  <si>
    <t>Months on property per year</t>
  </si>
  <si>
    <t>Lactating ewes on saltbush</t>
  </si>
  <si>
    <t>Dry mature sheep in containment (summer)</t>
  </si>
  <si>
    <t>Dry mature sheep in containment (winter)</t>
  </si>
  <si>
    <t>Lactating cows  – saltbush</t>
  </si>
  <si>
    <t>Lactating cows - pasture</t>
  </si>
  <si>
    <t>Lactating ewes in containment (winter)</t>
  </si>
  <si>
    <t>Lactating ewes in containment (summer)</t>
  </si>
  <si>
    <t>Beef cattle in containment (summer)</t>
  </si>
  <si>
    <t>Beef cattle in containment (winter)</t>
  </si>
  <si>
    <t>Lactating cows in containment (summer)</t>
  </si>
  <si>
    <t>What is a catchment?</t>
  </si>
  <si>
    <t>A catchment (otherwise known as a watershed) is an area of land which captures and moves rainwater to a storage area (e.g. a dam).</t>
  </si>
  <si>
    <t>Usable hours per day</t>
  </si>
  <si>
    <t>Usable days per year</t>
  </si>
  <si>
    <t>NOTE</t>
  </si>
  <si>
    <r>
      <t xml:space="preserve">Dam capacity filled (%) </t>
    </r>
    <r>
      <rPr>
        <b/>
        <sz val="16"/>
        <color rgb="FFFF0000"/>
        <rFont val="Aptos Narrow"/>
        <family val="2"/>
        <scheme val="minor"/>
      </rPr>
      <t>(SEE NOTE)</t>
    </r>
  </si>
  <si>
    <t>Total on-farm water storage summarises the total volume of water that could be stored on farm, assuming all dams and tanks fill to capacity.</t>
  </si>
  <si>
    <t>Total volume of on-farm water storage (dams and tanks) minus total water requirements. This calculation compares the volume that you can store, to what you are required to store based on your household and farming needs. A positive number indicates more water storage than is required, and a negative number indicates less storage than is required. Note: if you access mains water for your farm, this number will likely be a negative as the tool does not capture mains water supply information.</t>
  </si>
  <si>
    <t>Available on-farm water storage minus total water requirements. This calculation compares the actual volume that you are storing to what you are required to store for your household and farming needs. This is based on your input to the "Dam capacity filled (%)' column in the 'On-farm water storage' tab. If the value is lower than the 'Total farm water balance' it means the volume of water which is being stored on-farm is less than what could be stored based on dam and tank dimensions. A positive number indicates more water storage than is required, and a negative number indicates less storage than is required.Note: if you access mains water for your farm, this number will likely be a negative as the tool does not capture mains water supply information.</t>
  </si>
  <si>
    <t>Difference between how much water is being stored on-farm and how much water is required (ML)</t>
  </si>
  <si>
    <t>Difference between total water requirements and total water storage volume (ML)</t>
  </si>
  <si>
    <t>Balance metric</t>
  </si>
  <si>
    <t>Description</t>
  </si>
  <si>
    <t>Difference between total water supply and total on-farm water storage</t>
  </si>
  <si>
    <t>Difference between  potential total on-farm water storage and actual total on-farm water storage (ML)</t>
  </si>
  <si>
    <t>Available tank volume (ML)</t>
  </si>
  <si>
    <t>Total tank volume (ML)</t>
  </si>
  <si>
    <r>
      <rPr>
        <b/>
        <sz val="16"/>
        <rFont val="Aptos Narrow"/>
        <family val="2"/>
        <scheme val="minor"/>
      </rPr>
      <t>Tank capacity filled (%)</t>
    </r>
    <r>
      <rPr>
        <b/>
        <sz val="16"/>
        <color rgb="FFFF0000"/>
        <rFont val="Aptos Narrow"/>
        <family val="2"/>
        <scheme val="minor"/>
      </rPr>
      <t xml:space="preserve"> Leave at 100 if your tank fills to capacity in most years. If the tank does not fill to capacity in most years, enter the % capacity it typically fills to </t>
    </r>
  </si>
  <si>
    <t>If your dam fills completely in most years, enter '100' (%). If your dam, in an average year or during the last ten years, does not fill completely, enter the percentage of the dam volume which is being filled. For example if your dam fills to halfway in an average year, enter '50' (%).</t>
  </si>
  <si>
    <t xml:space="preserve">Actual on-farm water storage minus total on-farm water storage. Use this calculation to compare your storage capacity (total volume of water you can store based on your dam and tank dimensions) to what you are capturing. This can help to identify water storage points to improve or alter.
</t>
  </si>
  <si>
    <t>Water use by pest species (goats)</t>
  </si>
  <si>
    <t>Estimated no. of head on property</t>
  </si>
  <si>
    <t>IF known, enter kangaroo population estimate below</t>
  </si>
  <si>
    <t>Available on-farm water storage summarises the total volume of water that is being stored on farm, taking into account the capacity to which all dams and tanks are filling.</t>
  </si>
  <si>
    <t>Example: streams, creeks, rivers. See "How to Guides" for more information</t>
  </si>
  <si>
    <t>Includes kitchen, laundry, bathroom and garden/outdoors. Sourced from SA Water (Be Water Wise).</t>
  </si>
  <si>
    <t>If yes, see "How to Guides" to estimate water available from the water source</t>
  </si>
  <si>
    <t>Enter property size here</t>
  </si>
  <si>
    <t>Enter number of residents 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</si>
</sst>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7" x14ac:knownFonts="1">
    <font>
      <sz val="11"/>
      <color theme="1"/>
      <name val="Aptos Narrow"/>
      <family val="2"/>
      <scheme val="minor"/>
    </font>
    <font>
      <b/>
      <sz val="18"/>
      <color theme="1"/>
      <name val="Aptos Narrow"/>
      <family val="2"/>
      <scheme val="minor"/>
    </font>
    <font>
      <b/>
      <sz val="11"/>
      <color theme="1"/>
      <name val="Aptos Narrow"/>
      <family val="2"/>
      <scheme val="minor"/>
    </font>
    <font>
      <sz val="16"/>
      <color theme="1"/>
      <name val="Aptos Narrow"/>
      <family val="2"/>
      <scheme val="minor"/>
    </font>
    <font>
      <sz val="72"/>
      <color rgb="FF47898B"/>
      <name val="Aptos Narrow"/>
      <family val="2"/>
      <scheme val="minor"/>
    </font>
    <font>
      <b/>
      <sz val="18"/>
      <color theme="0"/>
      <name val="Aptos Narrow"/>
      <family val="2"/>
      <scheme val="minor"/>
    </font>
    <font>
      <b/>
      <sz val="16"/>
      <color theme="1"/>
      <name val="Aptos Narrow"/>
      <family val="2"/>
      <scheme val="minor"/>
    </font>
    <font>
      <b/>
      <sz val="18"/>
      <name val="Aptos Narrow"/>
      <family val="2"/>
      <scheme val="minor"/>
    </font>
    <font>
      <b/>
      <sz val="16"/>
      <name val="Aptos Narrow"/>
      <family val="2"/>
      <scheme val="minor"/>
    </font>
    <font>
      <b/>
      <sz val="16"/>
      <color theme="0"/>
      <name val="Aptos Narrow"/>
      <family val="2"/>
      <scheme val="minor"/>
    </font>
    <font>
      <i/>
      <sz val="16"/>
      <color theme="1"/>
      <name val="Aptos Narrow"/>
      <family val="2"/>
      <scheme val="minor"/>
    </font>
    <font>
      <sz val="18"/>
      <color theme="1"/>
      <name val="Aptos Narrow"/>
      <family val="2"/>
      <scheme val="minor"/>
    </font>
    <font>
      <sz val="12"/>
      <color theme="1"/>
      <name val="Aptos Narrow"/>
      <family val="2"/>
      <scheme val="minor"/>
    </font>
    <font>
      <b/>
      <sz val="22"/>
      <color theme="1"/>
      <name val="Aptos Narrow"/>
      <family val="2"/>
      <scheme val="minor"/>
    </font>
    <font>
      <sz val="12"/>
      <name val="Aptos Narrow"/>
      <family val="2"/>
    </font>
    <font>
      <sz val="12"/>
      <name val="Aptos Narrow"/>
      <family val="2"/>
      <scheme val="minor"/>
    </font>
    <font>
      <u/>
      <sz val="11"/>
      <color theme="10"/>
      <name val="Aptos Narrow"/>
      <family val="2"/>
      <scheme val="minor"/>
    </font>
    <font>
      <u/>
      <sz val="18"/>
      <color rgb="FFFF0000"/>
      <name val="Aptos Narrow"/>
      <family val="2"/>
      <scheme val="minor"/>
    </font>
    <font>
      <b/>
      <u/>
      <sz val="11"/>
      <color theme="1"/>
      <name val="Aptos Narrow"/>
      <family val="2"/>
      <scheme val="minor"/>
    </font>
    <font>
      <sz val="9"/>
      <color theme="1"/>
      <name val="Segoe UI"/>
      <family val="2"/>
    </font>
    <font>
      <sz val="14"/>
      <color theme="1"/>
      <name val="Segoe UI"/>
      <family val="2"/>
    </font>
    <font>
      <b/>
      <sz val="16"/>
      <color rgb="FFFF0000"/>
      <name val="Aptos Narrow"/>
      <family val="2"/>
      <scheme val="minor"/>
    </font>
    <font>
      <b/>
      <sz val="18"/>
      <color rgb="FFFF0000"/>
      <name val="Aptos Narrow"/>
      <family val="2"/>
      <scheme val="minor"/>
    </font>
    <font>
      <sz val="16"/>
      <color theme="1"/>
      <name val="Aptos"/>
      <family val="2"/>
    </font>
    <font>
      <b/>
      <u/>
      <sz val="18"/>
      <name val="Aptos Narrow"/>
      <family val="2"/>
      <scheme val="minor"/>
    </font>
    <font>
      <i/>
      <sz val="16"/>
      <color rgb="FFFF0000"/>
      <name val="Aptos Narrow"/>
      <family val="2"/>
      <scheme val="minor"/>
    </font>
    <font>
      <i/>
      <sz val="14"/>
      <color rgb="FFFF0000"/>
      <name val="Aptos Narrow"/>
      <family val="2"/>
      <scheme val="minor"/>
    </font>
  </fonts>
  <fills count="12">
    <fill>
      <patternFill patternType="none"/>
    </fill>
    <fill>
      <patternFill patternType="gray125"/>
    </fill>
    <fill>
      <patternFill patternType="solid">
        <fgColor theme="9" tint="0.79998168889431442"/>
        <bgColor indexed="64"/>
      </patternFill>
    </fill>
    <fill>
      <patternFill patternType="solid">
        <fgColor rgb="FFE6F2F6"/>
        <bgColor indexed="64"/>
      </patternFill>
    </fill>
    <fill>
      <patternFill patternType="solid">
        <fgColor rgb="FFFAFCFD"/>
        <bgColor indexed="64"/>
      </patternFill>
    </fill>
    <fill>
      <patternFill patternType="solid">
        <fgColor rgb="FF47898B"/>
        <bgColor indexed="64"/>
      </patternFill>
    </fill>
    <fill>
      <patternFill patternType="solid">
        <fgColor rgb="FFE1EDF3"/>
        <bgColor indexed="64"/>
      </patternFill>
    </fill>
    <fill>
      <patternFill patternType="solid">
        <fgColor rgb="FFF0F7FA"/>
        <bgColor indexed="64"/>
      </patternFill>
    </fill>
    <fill>
      <patternFill patternType="solid">
        <fgColor theme="2"/>
        <bgColor indexed="64"/>
      </patternFill>
    </fill>
    <fill>
      <patternFill patternType="solid">
        <fgColor theme="0" tint="-4.9989318521683403E-2"/>
        <bgColor indexed="64"/>
      </patternFill>
    </fill>
    <fill>
      <patternFill patternType="solid">
        <fgColor rgb="FFE7FFED"/>
        <bgColor indexed="64"/>
      </patternFill>
    </fill>
    <fill>
      <patternFill patternType="solid">
        <fgColor theme="2" tint="-9.9978637043366805E-2"/>
        <bgColor indexed="64"/>
      </patternFill>
    </fill>
  </fills>
  <borders count="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16" fillId="0" borderId="0" applyNumberFormat="0" applyFill="0" applyBorder="0" applyAlignment="0" applyProtection="0"/>
  </cellStyleXfs>
  <cellXfs count="209">
    <xf numFmtId="0" fontId="0" fillId="0" borderId="0" xfId="0"/>
    <xf numFmtId="0" fontId="2" fillId="0" borderId="0" xfId="0" applyFont="1"/>
    <xf numFmtId="0" fontId="0" fillId="2" borderId="0" xfId="0" applyFill="1"/>
    <xf numFmtId="0" fontId="0" fillId="0" borderId="0" xfId="0" applyFont="1"/>
    <xf numFmtId="0" fontId="0" fillId="2" borderId="0" xfId="0" applyFont="1" applyFill="1"/>
    <xf numFmtId="0" fontId="0" fillId="0" borderId="0" xfId="0" applyAlignment="1">
      <alignment horizontal="center"/>
    </xf>
    <xf numFmtId="0" fontId="0" fillId="3" borderId="0" xfId="0" applyFill="1"/>
    <xf numFmtId="0" fontId="0" fillId="6" borderId="0" xfId="0" applyFill="1"/>
    <xf numFmtId="0" fontId="3" fillId="0" borderId="0" xfId="0" applyFont="1" applyAlignment="1">
      <alignment horizontal="center"/>
    </xf>
    <xf numFmtId="0" fontId="3" fillId="0" borderId="0" xfId="0" applyFont="1"/>
    <xf numFmtId="0" fontId="6" fillId="0" borderId="0" xfId="0" applyFont="1" applyAlignment="1">
      <alignment horizontal="center"/>
    </xf>
    <xf numFmtId="0" fontId="6" fillId="6" borderId="0" xfId="0" applyFont="1" applyFill="1" applyAlignment="1">
      <alignment horizontal="center"/>
    </xf>
    <xf numFmtId="0" fontId="0" fillId="5" borderId="0" xfId="0" applyFill="1"/>
    <xf numFmtId="2" fontId="3" fillId="0" borderId="0" xfId="0" applyNumberFormat="1" applyFont="1" applyAlignment="1">
      <alignment horizontal="center"/>
    </xf>
    <xf numFmtId="0" fontId="3" fillId="6" borderId="0" xfId="0" applyFont="1" applyFill="1" applyAlignment="1">
      <alignment horizontal="center"/>
    </xf>
    <xf numFmtId="0" fontId="3" fillId="6" borderId="0" xfId="0" applyFont="1" applyFill="1"/>
    <xf numFmtId="0" fontId="5" fillId="6" borderId="0" xfId="0" applyFont="1" applyFill="1" applyAlignment="1">
      <alignment horizontal="left"/>
    </xf>
    <xf numFmtId="2" fontId="3" fillId="6" borderId="0" xfId="0" applyNumberFormat="1" applyFont="1" applyFill="1" applyAlignment="1">
      <alignment horizontal="center"/>
    </xf>
    <xf numFmtId="0" fontId="5" fillId="5" borderId="0" xfId="0" applyFont="1" applyFill="1" applyAlignment="1">
      <alignment horizontal="center"/>
    </xf>
    <xf numFmtId="2" fontId="3" fillId="5" borderId="0" xfId="0" applyNumberFormat="1" applyFont="1" applyFill="1" applyAlignment="1">
      <alignment horizontal="center"/>
    </xf>
    <xf numFmtId="49" fontId="0" fillId="7" borderId="0" xfId="0" applyNumberFormat="1" applyFill="1" applyAlignment="1">
      <alignment horizontal="right"/>
    </xf>
    <xf numFmtId="49" fontId="6" fillId="7" borderId="0" xfId="0" applyNumberFormat="1" applyFont="1" applyFill="1" applyAlignment="1">
      <alignment horizontal="right"/>
    </xf>
    <xf numFmtId="49" fontId="1" fillId="7" borderId="0" xfId="0" applyNumberFormat="1" applyFont="1" applyFill="1" applyAlignment="1">
      <alignment horizontal="right"/>
    </xf>
    <xf numFmtId="49" fontId="3" fillId="7" borderId="0" xfId="0" applyNumberFormat="1" applyFont="1" applyFill="1" applyAlignment="1">
      <alignment horizontal="right"/>
    </xf>
    <xf numFmtId="2" fontId="6" fillId="0" borderId="0" xfId="0" applyNumberFormat="1" applyFont="1" applyAlignment="1">
      <alignment horizontal="center"/>
    </xf>
    <xf numFmtId="0" fontId="3" fillId="5" borderId="0" xfId="0" applyFont="1" applyFill="1" applyAlignment="1">
      <alignment horizontal="center"/>
    </xf>
    <xf numFmtId="0" fontId="3" fillId="0" borderId="0" xfId="0" applyFont="1" applyFill="1"/>
    <xf numFmtId="0" fontId="3" fillId="0" borderId="0" xfId="0" applyFont="1" applyFill="1" applyAlignment="1">
      <alignment horizontal="center"/>
    </xf>
    <xf numFmtId="2" fontId="3" fillId="0" borderId="0" xfId="0" applyNumberFormat="1" applyFont="1" applyFill="1" applyAlignment="1">
      <alignment horizontal="center"/>
    </xf>
    <xf numFmtId="0" fontId="0" fillId="0" borderId="0" xfId="0" applyFill="1"/>
    <xf numFmtId="0" fontId="6" fillId="0" borderId="0" xfId="0" applyFont="1" applyFill="1"/>
    <xf numFmtId="0" fontId="2" fillId="0" borderId="0" xfId="0" applyFont="1" applyAlignment="1">
      <alignment horizontal="center"/>
    </xf>
    <xf numFmtId="0" fontId="6" fillId="6" borderId="0" xfId="0" applyFont="1" applyFill="1"/>
    <xf numFmtId="0" fontId="3" fillId="3" borderId="0" xfId="0" applyFont="1" applyFill="1" applyAlignment="1">
      <alignment horizontal="center"/>
    </xf>
    <xf numFmtId="0" fontId="5" fillId="5" borderId="0" xfId="0" applyFont="1" applyFill="1" applyAlignment="1"/>
    <xf numFmtId="0" fontId="6" fillId="3" borderId="0" xfId="0" applyFont="1" applyFill="1" applyAlignment="1">
      <alignment horizontal="center"/>
    </xf>
    <xf numFmtId="0" fontId="6" fillId="0" borderId="0" xfId="0" applyFont="1" applyFill="1" applyAlignment="1">
      <alignment horizontal="center"/>
    </xf>
    <xf numFmtId="0" fontId="5" fillId="0" borderId="0" xfId="0" applyFont="1" applyFill="1"/>
    <xf numFmtId="0" fontId="3" fillId="0" borderId="0" xfId="0" applyFont="1" applyFill="1" applyAlignment="1">
      <alignment horizontal="left"/>
    </xf>
    <xf numFmtId="2" fontId="6" fillId="0" borderId="0" xfId="0" applyNumberFormat="1" applyFont="1" applyFill="1" applyAlignment="1">
      <alignment horizontal="center"/>
    </xf>
    <xf numFmtId="1" fontId="3" fillId="0" borderId="0" xfId="0" applyNumberFormat="1" applyFont="1" applyFill="1" applyAlignment="1">
      <alignment horizontal="center"/>
    </xf>
    <xf numFmtId="1" fontId="6" fillId="0" borderId="0" xfId="0" applyNumberFormat="1" applyFont="1" applyFill="1" applyAlignment="1">
      <alignment horizontal="center"/>
    </xf>
    <xf numFmtId="0" fontId="5" fillId="0" borderId="0" xfId="0" applyFont="1" applyFill="1" applyAlignment="1">
      <alignment horizontal="center"/>
    </xf>
    <xf numFmtId="2" fontId="3" fillId="0" borderId="0" xfId="0" applyNumberFormat="1" applyFont="1" applyFill="1" applyAlignment="1">
      <alignment horizontal="left"/>
    </xf>
    <xf numFmtId="2" fontId="0" fillId="0" borderId="0" xfId="0" applyNumberFormat="1" applyFill="1"/>
    <xf numFmtId="0" fontId="8" fillId="6" borderId="0" xfId="0" applyFont="1" applyFill="1" applyAlignment="1">
      <alignment horizontal="center"/>
    </xf>
    <xf numFmtId="0" fontId="8" fillId="3" borderId="0" xfId="0" applyFont="1" applyFill="1" applyAlignment="1">
      <alignment horizontal="center"/>
    </xf>
    <xf numFmtId="0" fontId="10" fillId="0" borderId="0" xfId="0" applyFont="1" applyAlignment="1">
      <alignment horizontal="center"/>
    </xf>
    <xf numFmtId="0" fontId="5" fillId="0" borderId="0" xfId="0" applyFont="1" applyFill="1" applyAlignment="1"/>
    <xf numFmtId="0" fontId="5" fillId="0" borderId="0" xfId="0" applyFont="1" applyFill="1" applyAlignment="1">
      <alignment horizontal="left"/>
    </xf>
    <xf numFmtId="2" fontId="10" fillId="0" borderId="0" xfId="0" applyNumberFormat="1" applyFont="1" applyAlignment="1">
      <alignment horizontal="center"/>
    </xf>
    <xf numFmtId="0" fontId="0" fillId="0" borderId="0" xfId="0" applyAlignment="1">
      <alignment horizontal="center"/>
    </xf>
    <xf numFmtId="0" fontId="0" fillId="0" borderId="0" xfId="0" applyAlignment="1">
      <alignment horizontal="left"/>
    </xf>
    <xf numFmtId="49" fontId="0" fillId="0" borderId="0" xfId="0" applyNumberFormat="1" applyFill="1" applyAlignment="1">
      <alignment horizontal="right"/>
    </xf>
    <xf numFmtId="49" fontId="6" fillId="0" borderId="0" xfId="0" applyNumberFormat="1" applyFont="1" applyFill="1" applyAlignment="1">
      <alignment horizontal="right"/>
    </xf>
    <xf numFmtId="0" fontId="7" fillId="6" borderId="0" xfId="0" applyFont="1" applyFill="1" applyAlignment="1">
      <alignment horizontal="center"/>
    </xf>
    <xf numFmtId="0" fontId="3" fillId="0" borderId="0" xfId="0" applyFont="1" applyAlignment="1" applyProtection="1">
      <alignment horizontal="center"/>
      <protection locked="0"/>
    </xf>
    <xf numFmtId="0" fontId="3" fillId="0" borderId="0" xfId="0" applyFont="1" applyAlignment="1" applyProtection="1">
      <alignment horizontal="center"/>
    </xf>
    <xf numFmtId="0" fontId="10" fillId="0" borderId="0" xfId="0" applyFont="1" applyAlignment="1" applyProtection="1">
      <alignment horizontal="center"/>
    </xf>
    <xf numFmtId="2" fontId="3" fillId="0" borderId="0" xfId="0" applyNumberFormat="1" applyFont="1" applyAlignment="1" applyProtection="1">
      <alignment horizontal="center"/>
    </xf>
    <xf numFmtId="0" fontId="6" fillId="6" borderId="0" xfId="0" applyFont="1" applyFill="1" applyAlignment="1" applyProtection="1">
      <alignment horizontal="center"/>
    </xf>
    <xf numFmtId="0" fontId="0" fillId="6" borderId="0" xfId="0" applyFill="1" applyProtection="1"/>
    <xf numFmtId="0" fontId="0" fillId="0" borderId="0" xfId="0" applyProtection="1"/>
    <xf numFmtId="0" fontId="3" fillId="6" borderId="0" xfId="0" applyFont="1" applyFill="1" applyAlignment="1" applyProtection="1">
      <alignment horizontal="center"/>
    </xf>
    <xf numFmtId="0" fontId="5" fillId="6" borderId="0" xfId="0" applyFont="1" applyFill="1" applyAlignment="1" applyProtection="1">
      <alignment horizontal="left"/>
    </xf>
    <xf numFmtId="0" fontId="6" fillId="0" borderId="0" xfId="0" applyFont="1" applyAlignment="1" applyProtection="1">
      <alignment horizontal="center"/>
    </xf>
    <xf numFmtId="0" fontId="3" fillId="0" borderId="0" xfId="0" applyFont="1" applyProtection="1"/>
    <xf numFmtId="0" fontId="5" fillId="5" borderId="0" xfId="0" applyFont="1" applyFill="1" applyProtection="1"/>
    <xf numFmtId="0" fontId="0" fillId="5" borderId="0" xfId="0" applyFill="1" applyProtection="1"/>
    <xf numFmtId="0" fontId="5" fillId="6" borderId="0" xfId="0" applyFont="1" applyFill="1" applyProtection="1"/>
    <xf numFmtId="0" fontId="3" fillId="6" borderId="0" xfId="0" applyFont="1" applyFill="1" applyProtection="1"/>
    <xf numFmtId="2" fontId="3" fillId="6" borderId="0" xfId="0" applyNumberFormat="1" applyFont="1" applyFill="1" applyAlignment="1" applyProtection="1">
      <alignment horizontal="center"/>
    </xf>
    <xf numFmtId="0" fontId="3" fillId="5" borderId="0" xfId="0" applyFont="1" applyFill="1" applyProtection="1"/>
    <xf numFmtId="0" fontId="3" fillId="5" borderId="0" xfId="0" applyFont="1" applyFill="1" applyAlignment="1" applyProtection="1">
      <alignment horizontal="center"/>
    </xf>
    <xf numFmtId="2" fontId="3" fillId="5" borderId="0" xfId="0" applyNumberFormat="1" applyFont="1" applyFill="1" applyAlignment="1" applyProtection="1">
      <alignment horizontal="center"/>
    </xf>
    <xf numFmtId="0" fontId="3" fillId="3" borderId="0" xfId="0" applyFont="1" applyFill="1" applyProtection="1"/>
    <xf numFmtId="0" fontId="3" fillId="3" borderId="0" xfId="0" applyFont="1" applyFill="1" applyAlignment="1" applyProtection="1">
      <alignment horizontal="center"/>
    </xf>
    <xf numFmtId="2" fontId="3" fillId="3" borderId="0" xfId="0" applyNumberFormat="1" applyFont="1" applyFill="1" applyAlignment="1" applyProtection="1">
      <alignment horizontal="center"/>
    </xf>
    <xf numFmtId="0" fontId="0" fillId="3" borderId="0" xfId="0" applyFill="1" applyProtection="1"/>
    <xf numFmtId="0" fontId="3" fillId="0" borderId="0" xfId="0" applyFont="1" applyFill="1" applyProtection="1"/>
    <xf numFmtId="0" fontId="3" fillId="0" borderId="0" xfId="0" applyFont="1" applyFill="1" applyAlignment="1" applyProtection="1">
      <alignment horizontal="center"/>
    </xf>
    <xf numFmtId="2" fontId="3" fillId="0" borderId="0" xfId="0" applyNumberFormat="1" applyFont="1" applyFill="1" applyAlignment="1" applyProtection="1">
      <alignment horizontal="center"/>
    </xf>
    <xf numFmtId="0" fontId="0" fillId="0" borderId="0" xfId="0" applyFill="1" applyProtection="1"/>
    <xf numFmtId="0" fontId="6" fillId="0" borderId="0" xfId="0" applyFont="1" applyProtection="1"/>
    <xf numFmtId="1" fontId="3" fillId="0" borderId="0" xfId="0" applyNumberFormat="1" applyFont="1" applyAlignment="1" applyProtection="1">
      <alignment horizontal="center"/>
    </xf>
    <xf numFmtId="1" fontId="6" fillId="0" borderId="0" xfId="0" applyNumberFormat="1" applyFont="1" applyAlignment="1" applyProtection="1">
      <alignment horizontal="center"/>
    </xf>
    <xf numFmtId="2" fontId="10" fillId="0" borderId="0" xfId="0" applyNumberFormat="1" applyFont="1" applyAlignment="1" applyProtection="1">
      <alignment horizontal="center"/>
    </xf>
    <xf numFmtId="0" fontId="10" fillId="6" borderId="0" xfId="0" applyFont="1" applyFill="1" applyAlignment="1" applyProtection="1">
      <alignment horizontal="center"/>
    </xf>
    <xf numFmtId="49" fontId="0" fillId="5" borderId="0" xfId="0" applyNumberFormat="1" applyFill="1" applyAlignment="1">
      <alignment horizontal="right"/>
    </xf>
    <xf numFmtId="0" fontId="10" fillId="5" borderId="0" xfId="0" applyFont="1" applyFill="1" applyAlignment="1">
      <alignment horizontal="center"/>
    </xf>
    <xf numFmtId="0" fontId="9" fillId="5" borderId="0" xfId="0" applyFont="1" applyFill="1" applyAlignment="1">
      <alignment horizontal="center"/>
    </xf>
    <xf numFmtId="0" fontId="10" fillId="3" borderId="0" xfId="0" applyFont="1" applyFill="1" applyAlignment="1">
      <alignment horizontal="center"/>
    </xf>
    <xf numFmtId="49" fontId="0" fillId="6" borderId="0" xfId="0" applyNumberFormat="1" applyFill="1" applyAlignment="1">
      <alignment horizontal="right"/>
    </xf>
    <xf numFmtId="2" fontId="10" fillId="6" borderId="0" xfId="0" applyNumberFormat="1" applyFont="1" applyFill="1" applyAlignment="1">
      <alignment horizontal="center"/>
    </xf>
    <xf numFmtId="0" fontId="10" fillId="6" borderId="0" xfId="0" applyFont="1" applyFill="1" applyAlignment="1">
      <alignment horizontal="center"/>
    </xf>
    <xf numFmtId="2" fontId="5" fillId="5" borderId="0" xfId="0" applyNumberFormat="1" applyFont="1" applyFill="1" applyAlignment="1">
      <alignment horizontal="center"/>
    </xf>
    <xf numFmtId="49" fontId="7" fillId="7" borderId="0" xfId="0" applyNumberFormat="1" applyFont="1" applyFill="1" applyAlignment="1">
      <alignment horizontal="right"/>
    </xf>
    <xf numFmtId="0" fontId="6" fillId="9" borderId="0" xfId="0" applyFont="1" applyFill="1"/>
    <xf numFmtId="0" fontId="3" fillId="9" borderId="0" xfId="0" applyFont="1" applyFill="1"/>
    <xf numFmtId="0" fontId="7" fillId="9" borderId="0" xfId="0" applyFont="1" applyFill="1"/>
    <xf numFmtId="0" fontId="1" fillId="9" borderId="0" xfId="0" applyFont="1" applyFill="1"/>
    <xf numFmtId="2" fontId="6" fillId="6" borderId="0" xfId="0" applyNumberFormat="1" applyFont="1" applyFill="1" applyAlignment="1">
      <alignment horizontal="center"/>
    </xf>
    <xf numFmtId="0" fontId="10" fillId="0" borderId="0" xfId="0" applyFont="1" applyFill="1" applyAlignment="1">
      <alignment horizontal="center"/>
    </xf>
    <xf numFmtId="0" fontId="8" fillId="0" borderId="0" xfId="0" applyFont="1" applyFill="1" applyAlignment="1">
      <alignment horizontal="center"/>
    </xf>
    <xf numFmtId="49" fontId="1" fillId="0" borderId="0" xfId="0" applyNumberFormat="1" applyFont="1" applyFill="1" applyAlignment="1">
      <alignment horizontal="right"/>
    </xf>
    <xf numFmtId="0" fontId="9" fillId="0" borderId="0" xfId="0" applyFont="1" applyFill="1" applyAlignment="1">
      <alignment horizontal="left"/>
    </xf>
    <xf numFmtId="49" fontId="3" fillId="0" borderId="0" xfId="0" applyNumberFormat="1" applyFont="1" applyFill="1" applyAlignment="1">
      <alignment horizontal="right"/>
    </xf>
    <xf numFmtId="0" fontId="7" fillId="0" borderId="0" xfId="0" applyFont="1" applyFill="1" applyAlignment="1">
      <alignment horizontal="center"/>
    </xf>
    <xf numFmtId="0" fontId="7" fillId="8" borderId="0" xfId="0" applyFont="1" applyFill="1"/>
    <xf numFmtId="0" fontId="3" fillId="8" borderId="0" xfId="0" applyFont="1" applyFill="1"/>
    <xf numFmtId="0" fontId="6" fillId="8" borderId="0" xfId="0" applyFont="1" applyFill="1"/>
    <xf numFmtId="0" fontId="1" fillId="8" borderId="0" xfId="0" applyFont="1" applyFill="1"/>
    <xf numFmtId="0" fontId="11" fillId="0" borderId="0" xfId="0" applyFont="1"/>
    <xf numFmtId="2" fontId="1" fillId="9" borderId="0" xfId="0" applyNumberFormat="1" applyFont="1" applyFill="1" applyAlignment="1">
      <alignment horizontal="left"/>
    </xf>
    <xf numFmtId="2" fontId="0" fillId="9" borderId="0" xfId="0" applyNumberFormat="1" applyFill="1"/>
    <xf numFmtId="0" fontId="3" fillId="9" borderId="0" xfId="0" applyFont="1" applyFill="1" applyAlignment="1">
      <alignment horizontal="left"/>
    </xf>
    <xf numFmtId="0" fontId="3" fillId="0" borderId="0" xfId="0" applyFont="1" applyAlignment="1">
      <alignment vertical="top"/>
    </xf>
    <xf numFmtId="0" fontId="9" fillId="0" borderId="0" xfId="0" applyFont="1" applyFill="1" applyAlignment="1">
      <alignment horizontal="center"/>
    </xf>
    <xf numFmtId="49" fontId="2" fillId="7" borderId="0" xfId="0" applyNumberFormat="1" applyFont="1" applyFill="1" applyAlignment="1">
      <alignment horizontal="right"/>
    </xf>
    <xf numFmtId="0" fontId="2" fillId="0" borderId="0" xfId="0" applyFont="1" applyFill="1"/>
    <xf numFmtId="49" fontId="0" fillId="0" borderId="0" xfId="0" applyNumberFormat="1" applyFont="1" applyFill="1" applyAlignment="1">
      <alignment horizontal="right"/>
    </xf>
    <xf numFmtId="0" fontId="0" fillId="6" borderId="0" xfId="0" applyFont="1" applyFill="1"/>
    <xf numFmtId="0" fontId="0" fillId="9" borderId="0" xfId="0" applyFill="1"/>
    <xf numFmtId="0" fontId="2" fillId="9" borderId="1" xfId="0" applyFont="1" applyFill="1" applyBorder="1" applyAlignment="1">
      <alignment horizontal="left"/>
    </xf>
    <xf numFmtId="0" fontId="2" fillId="9" borderId="2" xfId="0" applyFont="1" applyFill="1" applyBorder="1" applyAlignment="1">
      <alignment horizontal="left"/>
    </xf>
    <xf numFmtId="0" fontId="2" fillId="9" borderId="3" xfId="0" applyFont="1" applyFill="1" applyBorder="1" applyAlignment="1">
      <alignment horizontal="left"/>
    </xf>
    <xf numFmtId="0" fontId="0" fillId="9" borderId="4" xfId="0" applyFill="1" applyBorder="1"/>
    <xf numFmtId="0" fontId="0" fillId="9" borderId="0" xfId="0" applyFill="1" applyBorder="1"/>
    <xf numFmtId="0" fontId="0" fillId="9" borderId="6" xfId="0" applyFill="1" applyBorder="1"/>
    <xf numFmtId="0" fontId="0" fillId="9" borderId="7" xfId="0" applyFill="1" applyBorder="1"/>
    <xf numFmtId="0" fontId="0" fillId="9" borderId="4" xfId="0" applyFill="1" applyBorder="1" applyAlignment="1">
      <alignment horizontal="left"/>
    </xf>
    <xf numFmtId="0" fontId="0" fillId="9" borderId="5" xfId="0" applyFill="1" applyBorder="1" applyAlignment="1">
      <alignment horizontal="left"/>
    </xf>
    <xf numFmtId="0" fontId="0" fillId="9" borderId="6" xfId="0" applyFill="1" applyBorder="1" applyAlignment="1">
      <alignment horizontal="left"/>
    </xf>
    <xf numFmtId="0" fontId="0" fillId="9" borderId="8" xfId="0" applyFill="1" applyBorder="1" applyAlignment="1">
      <alignment horizontal="left"/>
    </xf>
    <xf numFmtId="0" fontId="14" fillId="9" borderId="5" xfId="0" applyFont="1" applyFill="1" applyBorder="1"/>
    <xf numFmtId="0" fontId="15" fillId="9" borderId="5" xfId="0" applyFont="1" applyFill="1" applyBorder="1"/>
    <xf numFmtId="0" fontId="14" fillId="9" borderId="8" xfId="0" applyFont="1" applyFill="1" applyBorder="1"/>
    <xf numFmtId="0" fontId="5" fillId="0" borderId="0" xfId="0" applyFont="1" applyFill="1" applyAlignment="1">
      <alignment horizontal="left"/>
    </xf>
    <xf numFmtId="0" fontId="0" fillId="0" borderId="0" xfId="0" applyAlignment="1">
      <alignment horizontal="center"/>
    </xf>
    <xf numFmtId="0" fontId="17" fillId="6" borderId="0" xfId="1" applyFont="1" applyFill="1" applyAlignment="1">
      <alignment horizontal="center"/>
    </xf>
    <xf numFmtId="0" fontId="2" fillId="9" borderId="0" xfId="0" applyFont="1" applyFill="1"/>
    <xf numFmtId="0" fontId="18" fillId="9" borderId="0" xfId="0" applyFont="1" applyFill="1"/>
    <xf numFmtId="0" fontId="0" fillId="0" borderId="0" xfId="0" applyAlignment="1">
      <alignment horizontal="center"/>
    </xf>
    <xf numFmtId="0" fontId="0" fillId="0" borderId="0" xfId="0" applyFill="1" applyProtection="1">
      <protection locked="0"/>
    </xf>
    <xf numFmtId="0" fontId="10" fillId="10" borderId="0" xfId="0" applyFont="1" applyFill="1" applyAlignment="1" applyProtection="1">
      <alignment horizontal="center"/>
      <protection locked="0"/>
    </xf>
    <xf numFmtId="0" fontId="3" fillId="10" borderId="0" xfId="0" applyFont="1" applyFill="1" applyAlignment="1" applyProtection="1">
      <alignment horizontal="center"/>
      <protection locked="0"/>
    </xf>
    <xf numFmtId="0" fontId="10" fillId="10" borderId="0" xfId="0" applyFont="1" applyFill="1" applyAlignment="1" applyProtection="1">
      <alignment horizontal="center"/>
    </xf>
    <xf numFmtId="2" fontId="10" fillId="10" borderId="0" xfId="0" applyNumberFormat="1" applyFont="1" applyFill="1" applyAlignment="1" applyProtection="1">
      <alignment horizontal="center"/>
      <protection locked="0"/>
    </xf>
    <xf numFmtId="0" fontId="0" fillId="11" borderId="0" xfId="0" applyFill="1" applyProtection="1">
      <protection locked="0"/>
    </xf>
    <xf numFmtId="2" fontId="3" fillId="8" borderId="0" xfId="0" applyNumberFormat="1" applyFont="1" applyFill="1" applyAlignment="1" applyProtection="1">
      <alignment horizontal="center"/>
    </xf>
    <xf numFmtId="0" fontId="3" fillId="8" borderId="0" xfId="0" applyFont="1" applyFill="1" applyAlignment="1" applyProtection="1">
      <alignment horizontal="center"/>
    </xf>
    <xf numFmtId="0" fontId="0" fillId="0" borderId="0" xfId="0" applyAlignment="1">
      <alignment vertical="center"/>
    </xf>
    <xf numFmtId="0" fontId="19" fillId="0" borderId="0" xfId="0" applyFont="1" applyAlignment="1">
      <alignment vertical="center"/>
    </xf>
    <xf numFmtId="0" fontId="7" fillId="0" borderId="0" xfId="0" applyFont="1" applyFill="1" applyAlignment="1"/>
    <xf numFmtId="0" fontId="0" fillId="0" borderId="0" xfId="0" applyFont="1" applyFill="1"/>
    <xf numFmtId="0" fontId="20" fillId="0" borderId="0" xfId="0" applyFont="1" applyFill="1" applyAlignment="1">
      <alignment vertical="center" wrapText="1"/>
    </xf>
    <xf numFmtId="0" fontId="20" fillId="0" borderId="0" xfId="0" applyFont="1" applyAlignment="1">
      <alignment horizontal="left" vertical="center" wrapText="1"/>
    </xf>
    <xf numFmtId="0" fontId="8" fillId="0" borderId="0" xfId="0" applyFont="1" applyAlignment="1" applyProtection="1">
      <alignment horizontal="center"/>
    </xf>
    <xf numFmtId="0" fontId="6" fillId="0" borderId="0" xfId="0" applyFont="1" applyAlignment="1" applyProtection="1">
      <alignment horizontal="center" wrapText="1"/>
    </xf>
    <xf numFmtId="2" fontId="3" fillId="10" borderId="0" xfId="0" applyNumberFormat="1" applyFont="1" applyFill="1" applyAlignment="1" applyProtection="1">
      <alignment horizontal="center"/>
    </xf>
    <xf numFmtId="0" fontId="3" fillId="10" borderId="0" xfId="0" applyFont="1" applyFill="1" applyAlignment="1">
      <alignment horizontal="center"/>
    </xf>
    <xf numFmtId="0" fontId="10" fillId="10" borderId="0" xfId="0" applyFont="1" applyFill="1" applyAlignment="1">
      <alignment horizontal="center"/>
    </xf>
    <xf numFmtId="0" fontId="4" fillId="4" borderId="0" xfId="0" applyFont="1" applyFill="1" applyAlignment="1">
      <alignment horizontal="left"/>
    </xf>
    <xf numFmtId="0" fontId="11" fillId="0" borderId="0" xfId="0" applyFont="1" applyProtection="1"/>
    <xf numFmtId="2" fontId="3" fillId="0" borderId="0" xfId="0" applyNumberFormat="1" applyFont="1" applyAlignment="1">
      <alignment horizontal="left" wrapText="1"/>
    </xf>
    <xf numFmtId="164" fontId="3" fillId="9" borderId="0" xfId="0" applyNumberFormat="1" applyFont="1" applyFill="1" applyAlignment="1">
      <alignment horizontal="center"/>
    </xf>
    <xf numFmtId="164" fontId="3" fillId="8" borderId="0" xfId="0" applyNumberFormat="1" applyFont="1" applyFill="1" applyAlignment="1">
      <alignment horizontal="center"/>
    </xf>
    <xf numFmtId="164" fontId="1" fillId="8" borderId="0" xfId="0" applyNumberFormat="1" applyFont="1" applyFill="1" applyAlignment="1">
      <alignment horizontal="center"/>
    </xf>
    <xf numFmtId="164" fontId="3" fillId="8" borderId="0" xfId="0" applyNumberFormat="1" applyFont="1" applyFill="1" applyAlignment="1" applyProtection="1">
      <alignment horizontal="center"/>
    </xf>
    <xf numFmtId="164" fontId="1" fillId="9" borderId="0" xfId="0" applyNumberFormat="1" applyFont="1" applyFill="1" applyAlignment="1">
      <alignment horizontal="center"/>
    </xf>
    <xf numFmtId="164" fontId="3" fillId="9" borderId="0" xfId="0" quotePrefix="1" applyNumberFormat="1" applyFont="1" applyFill="1" applyAlignment="1">
      <alignment horizontal="center"/>
    </xf>
    <xf numFmtId="164" fontId="0" fillId="9" borderId="0" xfId="0" applyNumberFormat="1" applyFill="1" applyAlignment="1">
      <alignment horizontal="center"/>
    </xf>
    <xf numFmtId="164" fontId="3" fillId="0" borderId="0" xfId="0" applyNumberFormat="1" applyFont="1" applyAlignment="1" applyProtection="1">
      <alignment horizontal="center"/>
      <protection locked="0"/>
    </xf>
    <xf numFmtId="164" fontId="3" fillId="9" borderId="0" xfId="0" applyNumberFormat="1" applyFont="1" applyFill="1"/>
    <xf numFmtId="164" fontId="7" fillId="9" borderId="0" xfId="0" applyNumberFormat="1" applyFont="1" applyFill="1"/>
    <xf numFmtId="164" fontId="1" fillId="9" borderId="0" xfId="0" applyNumberFormat="1" applyFont="1" applyFill="1"/>
    <xf numFmtId="164" fontId="3" fillId="0" borderId="0" xfId="0" applyNumberFormat="1" applyFont="1" applyAlignment="1">
      <alignment horizontal="center"/>
    </xf>
    <xf numFmtId="164" fontId="3" fillId="0" borderId="0" xfId="0" applyNumberFormat="1" applyFont="1" applyFill="1" applyAlignment="1">
      <alignment horizontal="center"/>
    </xf>
    <xf numFmtId="0" fontId="22" fillId="0" borderId="0" xfId="0" applyFont="1" applyFill="1" applyAlignment="1"/>
    <xf numFmtId="0" fontId="7" fillId="0" borderId="0" xfId="0" applyFont="1" applyFill="1" applyAlignment="1">
      <alignment wrapText="1"/>
    </xf>
    <xf numFmtId="0" fontId="5" fillId="5" borderId="0" xfId="0" applyFont="1" applyFill="1" applyAlignment="1">
      <alignment horizontal="center" vertical="center"/>
    </xf>
    <xf numFmtId="0" fontId="10" fillId="5" borderId="0" xfId="0" applyFont="1" applyFill="1" applyAlignment="1">
      <alignment horizontal="left" vertical="center" wrapText="1"/>
    </xf>
    <xf numFmtId="0" fontId="23" fillId="0" borderId="0" xfId="0" applyFont="1" applyAlignment="1">
      <alignment vertical="center" wrapText="1"/>
    </xf>
    <xf numFmtId="0" fontId="7" fillId="0" borderId="0" xfId="0" applyFont="1" applyFill="1" applyAlignment="1">
      <alignment horizontal="center" vertical="center" wrapText="1"/>
    </xf>
    <xf numFmtId="0" fontId="24" fillId="4" borderId="0" xfId="0" applyFont="1" applyFill="1" applyAlignment="1">
      <alignment horizontal="center"/>
    </xf>
    <xf numFmtId="0" fontId="1" fillId="9" borderId="0" xfId="0" applyFont="1" applyFill="1" applyAlignment="1">
      <alignment horizontal="center" vertical="center" wrapText="1"/>
    </xf>
    <xf numFmtId="164" fontId="1" fillId="0" borderId="0" xfId="0" applyNumberFormat="1" applyFont="1" applyFill="1" applyAlignment="1">
      <alignment horizontal="center" wrapText="1"/>
    </xf>
    <xf numFmtId="0" fontId="1" fillId="9" borderId="0" xfId="0" applyFont="1" applyFill="1" applyAlignment="1">
      <alignment horizontal="center" vertical="center"/>
    </xf>
    <xf numFmtId="0" fontId="7" fillId="6" borderId="0" xfId="0" applyFont="1" applyFill="1" applyAlignment="1">
      <alignment horizontal="left" vertical="center" wrapText="1"/>
    </xf>
    <xf numFmtId="0" fontId="22" fillId="6" borderId="0" xfId="0" applyFont="1" applyFill="1" applyAlignment="1">
      <alignment horizontal="center" vertical="center"/>
    </xf>
    <xf numFmtId="0" fontId="8" fillId="6" borderId="0" xfId="0" applyFont="1" applyFill="1" applyAlignment="1">
      <alignment horizontal="center" vertical="center"/>
    </xf>
    <xf numFmtId="0" fontId="21" fillId="6" borderId="0" xfId="0" applyFont="1" applyFill="1" applyAlignment="1">
      <alignment horizontal="center" vertical="center" wrapText="1"/>
    </xf>
    <xf numFmtId="1" fontId="10" fillId="9" borderId="0" xfId="0" applyNumberFormat="1" applyFont="1" applyFill="1" applyAlignment="1">
      <alignment horizontal="center"/>
    </xf>
    <xf numFmtId="0" fontId="20" fillId="0" borderId="0" xfId="0" applyFont="1" applyAlignment="1">
      <alignment vertical="center" wrapText="1"/>
    </xf>
    <xf numFmtId="1" fontId="10" fillId="10" borderId="0" xfId="0" applyNumberFormat="1" applyFont="1" applyFill="1" applyAlignment="1" applyProtection="1">
      <alignment horizontal="center"/>
    </xf>
    <xf numFmtId="164" fontId="10" fillId="10" borderId="0" xfId="0" applyNumberFormat="1" applyFont="1" applyFill="1" applyAlignment="1" applyProtection="1">
      <alignment horizontal="center"/>
      <protection locked="0"/>
    </xf>
    <xf numFmtId="0" fontId="6" fillId="0" borderId="0" xfId="0" applyFont="1" applyAlignment="1">
      <alignment wrapText="1"/>
    </xf>
    <xf numFmtId="0" fontId="13" fillId="9" borderId="0" xfId="0" applyFont="1" applyFill="1" applyAlignment="1">
      <alignment horizontal="center"/>
    </xf>
    <xf numFmtId="0" fontId="12" fillId="9" borderId="0" xfId="0" applyFont="1" applyFill="1" applyAlignment="1">
      <alignment horizontal="center"/>
    </xf>
    <xf numFmtId="0" fontId="12" fillId="9" borderId="7" xfId="0" applyFont="1" applyFill="1" applyBorder="1" applyAlignment="1">
      <alignment horizontal="center"/>
    </xf>
    <xf numFmtId="0" fontId="4" fillId="4" borderId="0" xfId="0" applyFont="1" applyFill="1" applyAlignment="1">
      <alignment horizontal="left"/>
    </xf>
    <xf numFmtId="0" fontId="5" fillId="5" borderId="0" xfId="0" applyFont="1" applyFill="1" applyAlignment="1">
      <alignment horizontal="left"/>
    </xf>
    <xf numFmtId="0" fontId="5" fillId="5" borderId="0" xfId="0" applyFont="1" applyFill="1" applyAlignment="1" applyProtection="1">
      <alignment horizontal="left"/>
    </xf>
    <xf numFmtId="0" fontId="5" fillId="5" borderId="0" xfId="0" applyFont="1" applyFill="1" applyAlignment="1">
      <alignment horizontal="center"/>
    </xf>
    <xf numFmtId="0" fontId="5" fillId="0" borderId="0" xfId="0" applyFont="1" applyFill="1" applyAlignment="1">
      <alignment horizontal="left"/>
    </xf>
    <xf numFmtId="0" fontId="0" fillId="0" borderId="0" xfId="0" applyAlignment="1">
      <alignment horizontal="center"/>
    </xf>
    <xf numFmtId="0" fontId="25" fillId="6" borderId="0" xfId="0" applyFont="1" applyFill="1" applyAlignment="1">
      <alignment horizontal="center"/>
    </xf>
    <xf numFmtId="0" fontId="25" fillId="0" borderId="0" xfId="0" applyFont="1"/>
    <xf numFmtId="0" fontId="26" fillId="6" borderId="0" xfId="0" applyFont="1" applyFill="1" applyProtection="1"/>
  </cellXfs>
  <cellStyles count="2">
    <cellStyle name="Hyperlink" xfId="1" builtinId="8"/>
    <cellStyle name="Normal" xfId="0" builtinId="0"/>
  </cellStyles>
  <dxfs count="8">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s>
  <tableStyles count="0" defaultTableStyle="TableStyleMedium2" defaultPivotStyle="PivotStyleLight16"/>
  <colors>
    <mruColors>
      <color rgb="FFE1EDF3"/>
      <color rgb="FFE7FFED"/>
      <color rgb="FF47898B"/>
      <color rgb="FFF0F7FA"/>
      <color rgb="FFE6F2F6"/>
      <color rgb="FF6CB2B4"/>
      <color rgb="FF9BCDC7"/>
      <color rgb="FFFAFCFD"/>
      <color rgb="FFF9FC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24</xdr:col>
      <xdr:colOff>312964</xdr:colOff>
      <xdr:row>94</xdr:row>
      <xdr:rowOff>108856</xdr:rowOff>
    </xdr:to>
    <xdr:sp macro="" textlink="">
      <xdr:nvSpPr>
        <xdr:cNvPr id="2" name="TextBox 1">
          <a:extLst>
            <a:ext uri="{FF2B5EF4-FFF2-40B4-BE49-F238E27FC236}">
              <a16:creationId xmlns:a16="http://schemas.microsoft.com/office/drawing/2014/main" id="{BCE80372-B7E1-A7F8-9388-F6F70CE13E93}"/>
            </a:ext>
          </a:extLst>
        </xdr:cNvPr>
        <xdr:cNvSpPr txBox="1"/>
      </xdr:nvSpPr>
      <xdr:spPr>
        <a:xfrm>
          <a:off x="0" y="0"/>
          <a:ext cx="16505464" cy="18206356"/>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lang="en-AU" sz="2400" b="1" kern="1200"/>
        </a:p>
        <a:p>
          <a:pPr algn="ctr"/>
          <a:endParaRPr lang="en-AU" sz="2400" b="1" kern="1200"/>
        </a:p>
        <a:p>
          <a:pPr algn="ctr"/>
          <a:endParaRPr lang="en-AU" sz="2400" b="1" kern="1200"/>
        </a:p>
        <a:p>
          <a:pPr algn="ctr"/>
          <a:endParaRPr lang="en-AU" sz="2400" b="1" kern="1200"/>
        </a:p>
        <a:p>
          <a:pPr algn="ctr"/>
          <a:endParaRPr lang="en-AU" sz="2400" b="1" kern="1200"/>
        </a:p>
        <a:p>
          <a:pPr algn="ctr"/>
          <a:r>
            <a:rPr lang="en-AU" sz="2800" b="1" kern="1200"/>
            <a:t>Waterwise</a:t>
          </a:r>
          <a:r>
            <a:rPr lang="en-AU" sz="2800" b="1" kern="1200" baseline="0"/>
            <a:t> Farm Water Calculator</a:t>
          </a:r>
        </a:p>
        <a:p>
          <a:pPr algn="ctr"/>
          <a:endParaRPr lang="en-AU" sz="2400" b="1" kern="1200" baseline="0"/>
        </a:p>
        <a:p>
          <a:pPr algn="ctr"/>
          <a:endParaRPr lang="en-AU" sz="2400" b="1" kern="1200" baseline="0"/>
        </a:p>
        <a:p>
          <a:r>
            <a:rPr lang="en-AU" sz="2000" kern="1200"/>
            <a:t>The Waterwise on-farm water calculator has been developed to assist landholders in the Northern and Yorke</a:t>
          </a:r>
          <a:r>
            <a:rPr lang="en-AU" sz="2000" kern="1200" baseline="0"/>
            <a:t> region</a:t>
          </a:r>
          <a:r>
            <a:rPr lang="en-AU" sz="2000" kern="1200"/>
            <a:t> to gauge their current water demand, storage and supply. </a:t>
          </a:r>
        </a:p>
        <a:p>
          <a:endParaRPr lang="en-AU" sz="2000" kern="1200"/>
        </a:p>
        <a:p>
          <a:r>
            <a:rPr lang="en-AU" sz="2000" kern="1200"/>
            <a:t>The</a:t>
          </a:r>
          <a:r>
            <a:rPr lang="en-AU" sz="2000" kern="1200" baseline="0"/>
            <a:t> calculator may be used to estimate:</a:t>
          </a:r>
        </a:p>
        <a:p>
          <a:pPr marL="285750" indent="-285750">
            <a:buFont typeface="Arial" panose="020B0604020202020204" pitchFamily="34" charset="0"/>
            <a:buChar char="•"/>
          </a:pPr>
          <a:r>
            <a:rPr lang="en-AU" sz="2000" kern="1200" baseline="0"/>
            <a:t>Water requirements on the property.</a:t>
          </a:r>
        </a:p>
        <a:p>
          <a:pPr marL="285750" indent="-285750">
            <a:buFont typeface="Arial" panose="020B0604020202020204" pitchFamily="34" charset="0"/>
            <a:buChar char="•"/>
          </a:pPr>
          <a:r>
            <a:rPr lang="en-AU" sz="2000" kern="1200" baseline="0"/>
            <a:t>Total on-farm water storage capacity.</a:t>
          </a:r>
        </a:p>
        <a:p>
          <a:pPr marL="285750" indent="-285750">
            <a:buFont typeface="Arial" panose="020B0604020202020204" pitchFamily="34" charset="0"/>
            <a:buChar char="•"/>
          </a:pPr>
          <a:r>
            <a:rPr lang="en-AU" sz="2000" kern="1200" baseline="0"/>
            <a:t>Total farm water supply.</a:t>
          </a:r>
        </a:p>
        <a:p>
          <a:pPr marL="285750" indent="-285750">
            <a:buFont typeface="Arial" panose="020B0604020202020204" pitchFamily="34" charset="0"/>
            <a:buChar char="•"/>
          </a:pPr>
          <a:r>
            <a:rPr lang="en-AU" sz="2000" kern="1200" baseline="0"/>
            <a:t>Water requirements if upscaling the business, or destocking.</a:t>
          </a:r>
        </a:p>
        <a:p>
          <a:pPr marL="285750" indent="-285750">
            <a:buFont typeface="Arial" panose="020B0604020202020204" pitchFamily="34" charset="0"/>
            <a:buChar char="•"/>
          </a:pPr>
          <a:r>
            <a:rPr lang="en-AU" sz="2000" kern="1200" baseline="0"/>
            <a:t>Where there is potential to improve water capture on-farm.</a:t>
          </a:r>
        </a:p>
        <a:p>
          <a:pPr marL="285750" indent="-285750">
            <a:buFont typeface="Arial" panose="020B0604020202020204" pitchFamily="34" charset="0"/>
            <a:buChar char="•"/>
          </a:pPr>
          <a:r>
            <a:rPr lang="en-AU" sz="2000" kern="1200" baseline="0"/>
            <a:t>Compare water use, losses and capture across properties and climatic zones.</a:t>
          </a:r>
        </a:p>
        <a:p>
          <a:pPr marL="285750" indent="-285750">
            <a:buFont typeface="Arial" panose="020B0604020202020204" pitchFamily="34" charset="0"/>
            <a:buChar char="•"/>
          </a:pPr>
          <a:endParaRPr lang="en-AU" sz="2000" kern="1200" baseline="0"/>
        </a:p>
        <a:p>
          <a:pPr algn="ctr"/>
          <a:r>
            <a:rPr lang="en-AU" sz="2000" b="1" u="sng" kern="1200">
              <a:solidFill>
                <a:srgbClr val="FF0000"/>
              </a:solidFill>
            </a:rPr>
            <a:t>Read this </a:t>
          </a:r>
          <a:r>
            <a:rPr lang="en-AU" sz="2000" b="1" u="none" kern="1200">
              <a:solidFill>
                <a:schemeClr val="dk1"/>
              </a:solidFill>
            </a:rPr>
            <a:t>b</a:t>
          </a:r>
          <a:r>
            <a:rPr lang="en-AU" sz="2000" b="1" kern="1200"/>
            <a:t>efore you start:</a:t>
          </a:r>
        </a:p>
        <a:p>
          <a:r>
            <a:rPr lang="en-AU" sz="2000" kern="1200"/>
            <a:t>Work through the spreadsheet in order of the tabs as</a:t>
          </a:r>
          <a:r>
            <a:rPr lang="en-AU" sz="2000" kern="1200" baseline="0"/>
            <a:t> they appear. </a:t>
          </a:r>
        </a:p>
        <a:p>
          <a:pPr marL="0" marR="0" lvl="0" indent="0" defTabSz="914400" eaLnBrk="1" fontAlgn="auto" latinLnBrk="0" hangingPunct="1">
            <a:lnSpc>
              <a:spcPct val="100000"/>
            </a:lnSpc>
            <a:spcBef>
              <a:spcPts val="0"/>
            </a:spcBef>
            <a:spcAft>
              <a:spcPts val="0"/>
            </a:spcAft>
            <a:buClrTx/>
            <a:buSzTx/>
            <a:buFontTx/>
            <a:buNone/>
            <a:tabLst/>
            <a:defRPr/>
          </a:pPr>
          <a:r>
            <a:rPr kumimoji="0" lang="en-AU" sz="2000" b="0" i="0" u="none" strike="noStrike" kern="1200" cap="none" spc="0" normalizeH="0" baseline="0" noProof="0">
              <a:ln>
                <a:noFill/>
              </a:ln>
              <a:solidFill>
                <a:prstClr val="black"/>
              </a:solidFill>
              <a:effectLst/>
              <a:uLnTx/>
              <a:uFillTx/>
              <a:latin typeface="+mn-lt"/>
              <a:ea typeface="+mn-ea"/>
              <a:cs typeface="+mn-cs"/>
            </a:rPr>
            <a:t>Where on-farm measurements are required, links are available on the relevant tab in this spreadsheet to describe how to collect data.</a:t>
          </a:r>
        </a:p>
        <a:p>
          <a:r>
            <a:rPr lang="en-AU" sz="2000" kern="1200"/>
            <a:t>If you operate multiple properties</a:t>
          </a:r>
          <a:r>
            <a:rPr lang="en-AU" sz="2000" kern="1200" baseline="0"/>
            <a:t> in different rainfall zones, repeat this process for each property.</a:t>
          </a:r>
        </a:p>
        <a:p>
          <a:endParaRPr lang="en-AU" sz="2000" kern="1200"/>
        </a:p>
        <a:p>
          <a:pPr marL="0" marR="0" lvl="0" indent="0" defTabSz="914400" eaLnBrk="1" fontAlgn="auto" latinLnBrk="0" hangingPunct="1">
            <a:lnSpc>
              <a:spcPct val="100000"/>
            </a:lnSpc>
            <a:spcBef>
              <a:spcPts val="0"/>
            </a:spcBef>
            <a:spcAft>
              <a:spcPts val="0"/>
            </a:spcAft>
            <a:buClrTx/>
            <a:buSzTx/>
            <a:buFontTx/>
            <a:buNone/>
            <a:tabLst/>
            <a:defRPr/>
          </a:pPr>
          <a:r>
            <a:rPr kumimoji="0" lang="en-AU" sz="2000" b="0" i="0" u="none" strike="noStrike" kern="1200" cap="none" spc="0" normalizeH="0" baseline="0" noProof="0">
              <a:ln>
                <a:noFill/>
              </a:ln>
              <a:solidFill>
                <a:prstClr val="black"/>
              </a:solidFill>
              <a:effectLst/>
              <a:uLnTx/>
              <a:uFillTx/>
              <a:latin typeface="+mn-lt"/>
              <a:ea typeface="+mn-ea"/>
              <a:cs typeface="+mn-cs"/>
            </a:rPr>
            <a:t>Please note that all results from this calculator are estimates only, and are not intended to be used as a replacement for individual, independent measurements.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AU" sz="2000" b="0" i="0" u="none" strike="noStrike" kern="120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AU" sz="2000" b="0" i="0" u="none" strike="noStrike" kern="1200" cap="none" spc="0" normalizeH="0" baseline="0" noProof="0">
              <a:ln>
                <a:noFill/>
              </a:ln>
              <a:solidFill>
                <a:prstClr val="black"/>
              </a:solidFill>
              <a:effectLst/>
              <a:uLnTx/>
              <a:uFillTx/>
              <a:latin typeface="+mn-lt"/>
              <a:ea typeface="+mn-ea"/>
              <a:cs typeface="+mn-cs"/>
            </a:rPr>
            <a:t>Rainfall and evaporation data have been calculated from the Bureau of Meteorology, and individual data can be substituted if preferable.</a:t>
          </a:r>
        </a:p>
        <a:p>
          <a:pPr marL="0" marR="0" lvl="0" indent="0" defTabSz="914400" eaLnBrk="1" fontAlgn="auto" latinLnBrk="0" hangingPunct="1">
            <a:lnSpc>
              <a:spcPct val="100000"/>
            </a:lnSpc>
            <a:spcBef>
              <a:spcPts val="0"/>
            </a:spcBef>
            <a:spcAft>
              <a:spcPts val="0"/>
            </a:spcAft>
            <a:buClrTx/>
            <a:buSzTx/>
            <a:buFontTx/>
            <a:buNone/>
            <a:tabLst/>
            <a:defRPr/>
          </a:pPr>
          <a:endParaRPr kumimoji="0" lang="en-AU" sz="2000" b="0" i="0" u="none" strike="noStrike" kern="120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AU" sz="2000" b="0" i="0" u="none" strike="noStrike" kern="1200" cap="none" spc="0" normalizeH="0" baseline="0" noProof="0">
              <a:ln>
                <a:noFill/>
              </a:ln>
              <a:solidFill>
                <a:prstClr val="black"/>
              </a:solidFill>
              <a:effectLst/>
              <a:uLnTx/>
              <a:uFillTx/>
              <a:latin typeface="+mn-lt"/>
              <a:ea typeface="+mn-ea"/>
              <a:cs typeface="+mn-cs"/>
            </a:rPr>
            <a:t>Native fauna and pest species water use have been calculated using peer-reviewed journals, and state-wide and regional data. Due to the transient nature of such species, and difficulty in accurately measuring animal numbers, these values should be treated as estimates only.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AU" sz="2000" b="0" i="0" u="none" strike="noStrike" kern="120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AU" sz="2000" b="0" i="0" u="none" strike="noStrike" kern="1200" cap="none" spc="0" normalizeH="0" baseline="0" noProof="0">
              <a:ln>
                <a:noFill/>
              </a:ln>
              <a:solidFill>
                <a:prstClr val="black"/>
              </a:solidFill>
              <a:effectLst/>
              <a:uLnTx/>
              <a:uFillTx/>
              <a:latin typeface="+mn-lt"/>
              <a:ea typeface="+mn-ea"/>
              <a:cs typeface="+mn-cs"/>
            </a:rPr>
            <a:t>The calculator operates in megalitres, which is 1000 kilolitres or 1,000,000 litres. </a:t>
          </a:r>
        </a:p>
        <a:p>
          <a:pPr marL="0" marR="0" lvl="0" indent="0" defTabSz="914400" eaLnBrk="1" fontAlgn="auto" latinLnBrk="0" hangingPunct="1">
            <a:lnSpc>
              <a:spcPct val="100000"/>
            </a:lnSpc>
            <a:spcBef>
              <a:spcPts val="0"/>
            </a:spcBef>
            <a:spcAft>
              <a:spcPts val="0"/>
            </a:spcAft>
            <a:buClrTx/>
            <a:buSzTx/>
            <a:buFontTx/>
            <a:buNone/>
            <a:tabLst/>
            <a:defRPr/>
          </a:pPr>
          <a:r>
            <a:rPr kumimoji="0" lang="en-AU" sz="2000" b="0" i="0" u="none" strike="noStrike" kern="1200" cap="none" spc="0" normalizeH="0" baseline="0" noProof="0">
              <a:ln>
                <a:noFill/>
              </a:ln>
              <a:solidFill>
                <a:prstClr val="black"/>
              </a:solidFill>
              <a:effectLst/>
              <a:uLnTx/>
              <a:uFillTx/>
              <a:latin typeface="+mn-lt"/>
              <a:ea typeface="+mn-ea"/>
              <a:cs typeface="+mn-cs"/>
            </a:rPr>
            <a:t>Refer to the 'Units and conversions' tab for assistance converting between units.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AU" sz="2000" b="0" i="0" u="none" strike="noStrike" kern="120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AU" sz="2000" b="0" i="0" u="none" strike="noStrike" kern="1200" cap="none" spc="0" normalizeH="0" baseline="0" noProof="0">
              <a:ln>
                <a:noFill/>
              </a:ln>
              <a:solidFill>
                <a:prstClr val="black"/>
              </a:solidFill>
              <a:effectLst/>
              <a:uLnTx/>
              <a:uFillTx/>
              <a:latin typeface="+mn-lt"/>
              <a:ea typeface="+mn-ea"/>
              <a:cs typeface="+mn-cs"/>
            </a:rPr>
            <a:t>The "Property and household details" tab requires livestock information to be entered. The water requirements of livestock vary considerably depending on a number of factors, some of which include beast age, weight, pregnancy and lactation, air temperature, and feed source. </a:t>
          </a:r>
        </a:p>
        <a:p>
          <a:pPr marL="0" marR="0" lvl="0" indent="0" defTabSz="914400" eaLnBrk="1" fontAlgn="auto" latinLnBrk="0" hangingPunct="1">
            <a:lnSpc>
              <a:spcPct val="100000"/>
            </a:lnSpc>
            <a:spcBef>
              <a:spcPts val="0"/>
            </a:spcBef>
            <a:spcAft>
              <a:spcPts val="0"/>
            </a:spcAft>
            <a:buClrTx/>
            <a:buSzTx/>
            <a:buFontTx/>
            <a:buNone/>
            <a:tabLst/>
            <a:defRPr/>
          </a:pPr>
          <a:r>
            <a:rPr kumimoji="0" lang="en-AU" sz="2000" b="0" i="0" u="none" strike="noStrike" kern="1200" cap="none" spc="0" normalizeH="0" baseline="0" noProof="0">
              <a:ln>
                <a:noFill/>
              </a:ln>
              <a:solidFill>
                <a:prstClr val="black"/>
              </a:solidFill>
              <a:effectLst/>
              <a:uLnTx/>
              <a:uFillTx/>
              <a:latin typeface="+mn-lt"/>
              <a:ea typeface="+mn-ea"/>
              <a:cs typeface="+mn-cs"/>
            </a:rPr>
            <a:t>There are several feed sources listed in the spreadsheet selection boxes which are defined below:</a:t>
          </a:r>
        </a:p>
        <a:p>
          <a:pPr marL="342900" marR="0" lvl="0" indent="-34290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AU" sz="2000" b="0" i="0" u="none" strike="noStrike" kern="1200" cap="none" spc="0" normalizeH="0" baseline="0" noProof="0">
              <a:ln>
                <a:noFill/>
              </a:ln>
              <a:solidFill>
                <a:prstClr val="black"/>
              </a:solidFill>
              <a:effectLst/>
              <a:uLnTx/>
              <a:uFillTx/>
              <a:latin typeface="+mn-lt"/>
              <a:ea typeface="+mn-ea"/>
              <a:cs typeface="+mn-cs"/>
            </a:rPr>
            <a:t>Pasture: includes green and dry pasture feed, and crops.</a:t>
          </a:r>
        </a:p>
        <a:p>
          <a:pPr marL="342900" marR="0" lvl="0" indent="-34290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AU" sz="2000" b="0" i="0" u="none" strike="noStrike" kern="1200" cap="none" spc="0" normalizeH="0" baseline="0" noProof="0">
              <a:ln>
                <a:noFill/>
              </a:ln>
              <a:solidFill>
                <a:prstClr val="black"/>
              </a:solidFill>
              <a:effectLst/>
              <a:uLnTx/>
              <a:uFillTx/>
              <a:latin typeface="+mn-lt"/>
              <a:ea typeface="+mn-ea"/>
              <a:cs typeface="+mn-cs"/>
            </a:rPr>
            <a:t>Saltbush: assumes any level of saltbush addition to the diet. </a:t>
          </a:r>
        </a:p>
        <a:p>
          <a:pPr marL="342900" marR="0" lvl="0" indent="-34290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AU" sz="2000" b="0" i="0" u="none" strike="noStrike" kern="1200" cap="none" spc="0" normalizeH="0" baseline="0" noProof="0">
              <a:ln>
                <a:noFill/>
              </a:ln>
              <a:solidFill>
                <a:prstClr val="black"/>
              </a:solidFill>
              <a:effectLst/>
              <a:uLnTx/>
              <a:uFillTx/>
              <a:latin typeface="+mn-lt"/>
              <a:ea typeface="+mn-ea"/>
              <a:cs typeface="+mn-cs"/>
            </a:rPr>
            <a:t>Containment: assumes supplementary feeding of hay and grain.</a:t>
          </a:r>
        </a:p>
        <a:p>
          <a:endParaRPr lang="en-AU" sz="2000" kern="1200"/>
        </a:p>
        <a:p>
          <a:r>
            <a:rPr lang="en-AU" sz="2000" kern="1200"/>
            <a:t>Any</a:t>
          </a:r>
          <a:r>
            <a:rPr lang="en-AU" sz="2000" kern="1200" baseline="0"/>
            <a:t> questions about the calculator can be directed to the Northern and Yorke Landscape Board, Clare:</a:t>
          </a:r>
        </a:p>
        <a:p>
          <a:r>
            <a:rPr lang="en-AU" sz="2000" kern="1200" baseline="0"/>
            <a:t>318 Main North Road, Clare SA 5453</a:t>
          </a:r>
        </a:p>
        <a:p>
          <a:r>
            <a:rPr lang="en-AU" sz="2000" kern="1200" baseline="0"/>
            <a:t>(08) 8841 3444</a:t>
          </a:r>
        </a:p>
        <a:p>
          <a:r>
            <a:rPr lang="en-AU" sz="2000" kern="1200" baseline="0"/>
            <a:t>ny.landscapeboard@sa.gov.au</a:t>
          </a:r>
        </a:p>
        <a:p>
          <a:endParaRPr lang="en-AU" sz="2000" kern="1200" baseline="0"/>
        </a:p>
        <a:p>
          <a:endParaRPr lang="en-AU" sz="2000" kern="1200" baseline="0"/>
        </a:p>
        <a:p>
          <a:endParaRPr lang="en-AU" sz="2000" kern="1200" baseline="0"/>
        </a:p>
        <a:p>
          <a:endParaRPr lang="en-AU" sz="2000" kern="1200"/>
        </a:p>
        <a:p>
          <a:endParaRPr lang="en-AU" sz="2000" kern="1200"/>
        </a:p>
        <a:p>
          <a:endParaRPr lang="en-AU" sz="2000" kern="1200"/>
        </a:p>
        <a:p>
          <a:endParaRPr lang="en-AU" sz="2000" kern="1200"/>
        </a:p>
        <a:p>
          <a:endParaRPr lang="en-AU" sz="2000" kern="1200"/>
        </a:p>
        <a:p>
          <a:endParaRPr lang="en-AU" sz="2000" kern="1200" baseline="0"/>
        </a:p>
        <a:p>
          <a:endParaRPr lang="en-AU" sz="2000" kern="1200" baseline="0"/>
        </a:p>
        <a:p>
          <a:endParaRPr lang="en-AU" sz="2000" kern="1200"/>
        </a:p>
      </xdr:txBody>
    </xdr:sp>
    <xdr:clientData/>
  </xdr:twoCellAnchor>
  <xdr:twoCellAnchor editAs="oneCell">
    <xdr:from>
      <xdr:col>8</xdr:col>
      <xdr:colOff>544285</xdr:colOff>
      <xdr:row>0</xdr:row>
      <xdr:rowOff>81642</xdr:rowOff>
    </xdr:from>
    <xdr:to>
      <xdr:col>14</xdr:col>
      <xdr:colOff>13607</xdr:colOff>
      <xdr:row>2</xdr:row>
      <xdr:rowOff>267458</xdr:rowOff>
    </xdr:to>
    <xdr:pic>
      <xdr:nvPicPr>
        <xdr:cNvPr id="4" name="Picture 3">
          <a:extLst>
            <a:ext uri="{FF2B5EF4-FFF2-40B4-BE49-F238E27FC236}">
              <a16:creationId xmlns:a16="http://schemas.microsoft.com/office/drawing/2014/main" id="{90979D76-2084-EBB0-1A3B-2B074B3DBC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39642" y="81642"/>
          <a:ext cx="3143251" cy="6756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149680</xdr:colOff>
      <xdr:row>3</xdr:row>
      <xdr:rowOff>95248</xdr:rowOff>
    </xdr:from>
    <xdr:to>
      <xdr:col>15</xdr:col>
      <xdr:colOff>77751</xdr:colOff>
      <xdr:row>7</xdr:row>
      <xdr:rowOff>0</xdr:rowOff>
    </xdr:to>
    <xdr:pic>
      <xdr:nvPicPr>
        <xdr:cNvPr id="8" name="Picture 7">
          <a:extLst>
            <a:ext uri="{FF2B5EF4-FFF2-40B4-BE49-F238E27FC236}">
              <a16:creationId xmlns:a16="http://schemas.microsoft.com/office/drawing/2014/main" id="{0CF99549-1A95-4263-59A8-8CE3A823876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932716" y="857248"/>
          <a:ext cx="4826642" cy="6667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15</xdr:col>
      <xdr:colOff>47624</xdr:colOff>
      <xdr:row>4</xdr:row>
      <xdr:rowOff>66675</xdr:rowOff>
    </xdr:from>
    <xdr:to>
      <xdr:col>30</xdr:col>
      <xdr:colOff>299659</xdr:colOff>
      <xdr:row>38</xdr:row>
      <xdr:rowOff>66675</xdr:rowOff>
    </xdr:to>
    <xdr:pic>
      <xdr:nvPicPr>
        <xdr:cNvPr id="2" name="mainImg" descr="Average evaporation   - annual">
          <a:extLst>
            <a:ext uri="{FF2B5EF4-FFF2-40B4-BE49-F238E27FC236}">
              <a16:creationId xmlns:a16="http://schemas.microsoft.com/office/drawing/2014/main" id="{7BC7D33C-39EC-7892-FB28-CA96196BD4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40474" y="638175"/>
          <a:ext cx="9396035" cy="6477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Guidera, Brianna (LandscapeSA)" id="{85113D60-610D-43E8-938D-482720D15DA7}" userId="S::brianna.guidera2@sa.gov.au::06786208-b6ff-4466-a6bc-f5607379735c"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82" dT="2025-12-08T23:36:03.57" personId="{85113D60-610D-43E8-938D-482720D15DA7}" id="{9D3F58F9-10B5-48A8-86D0-2AB9C083B367}">
    <text>Enter any other sources of water use on-farm (estimated as ML (1000 kL or 1,000,000 L)).</text>
  </threadedComment>
</ThreadedComments>
</file>

<file path=xl/threadedComments/threadedComment2.xml><?xml version="1.0" encoding="utf-8"?>
<ThreadedComments xmlns="http://schemas.microsoft.com/office/spreadsheetml/2018/threadedcomments" xmlns:x="http://schemas.openxmlformats.org/spreadsheetml/2006/main">
  <threadedComment ref="D56" dT="2025-12-18T21:33:21.71" personId="{85113D60-610D-43E8-938D-482720D15DA7}" id="{826BADA7-4B5E-4014-B881-32FD5C4D60EB}">
    <text>Use this section to compare water capture from different catchment materials.</text>
  </threadedComment>
</ThreadedComments>
</file>

<file path=xl/threadedComments/threadedComment3.xml><?xml version="1.0" encoding="utf-8"?>
<ThreadedComments xmlns="http://schemas.microsoft.com/office/spreadsheetml/2018/threadedcomments" xmlns:x="http://schemas.openxmlformats.org/spreadsheetml/2006/main">
  <threadedComment ref="F6" dT="2025-12-11T01:17:32.85" personId="{85113D60-610D-43E8-938D-482720D15DA7}" id="{BFF052EB-BDBF-4035-BD53-02E9D642A6B8}">
    <text>If this is unknown, assume 3 m.</text>
  </threadedComment>
</ThreadedComments>
</file>

<file path=xl/threadedComments/threadedComment4.xml><?xml version="1.0" encoding="utf-8"?>
<ThreadedComments xmlns="http://schemas.microsoft.com/office/spreadsheetml/2018/threadedcomments" xmlns:x="http://schemas.openxmlformats.org/spreadsheetml/2006/main">
  <threadedComment ref="E76" dT="2025-12-11T22:29:46.86" personId="{85113D60-610D-43E8-938D-482720D15DA7}" id="{317CF663-6F93-4F51-BD3A-087FD17DAA6E}">
    <text xml:space="preserve">Time taken (in seconds) for a buoyant object (an orange works well) to travel 10 m with the water flow. Refer to “Introduction”. </text>
  </threadedComment>
</ThreadedComments>
</file>

<file path=xl/threadedComments/threadedComment5.xml><?xml version="1.0" encoding="utf-8"?>
<ThreadedComments xmlns="http://schemas.microsoft.com/office/spreadsheetml/2018/threadedcomments" xmlns:x="http://schemas.openxmlformats.org/spreadsheetml/2006/main">
  <threadedComment ref="E81" dT="2025-12-11T22:29:46.86" personId="{85113D60-610D-43E8-938D-482720D15DA7}" id="{2073A34E-3CBD-41DF-B28D-C7A53D3DA588}">
    <text xml:space="preserve">Time taken (in seconds) for a buoyant object (an orange works well) to travel 10 m with the water flow. Refer to “Introduction”. </text>
  </threadedComment>
</ThreadedComments>
</file>

<file path=xl/threadedComments/threadedComment6.xml><?xml version="1.0" encoding="utf-8"?>
<ThreadedComments xmlns="http://schemas.microsoft.com/office/spreadsheetml/2018/threadedcomments" xmlns:x="http://schemas.openxmlformats.org/spreadsheetml/2006/main">
  <threadedComment ref="B4" dT="2025-12-02T05:27:38.98" personId="{85113D60-610D-43E8-938D-482720D15DA7}" id="{A6D570C6-D05A-4623-99E4-A3DACF25482D}">
    <text xml:space="preserve">All rainfall data sourced from BoM: Climate Data Online - Map search </text>
    <extLst>
      <x:ext xmlns:xltc2="http://schemas.microsoft.com/office/spreadsheetml/2020/threadedcomments2" uri="{F7C98A9C-CBB3-438F-8F68-D28B6AF4A901}">
        <xltc2:checksum>3747699014</xltc2:checksum>
        <xltc2:hyperlink startIndex="36" length="32" url="https://www.bom.gov.au/climate/data/index.shtml"/>
      </x:ext>
    </extLs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microsoft.com/office/2017/10/relationships/threadedComment" Target="../threadedComments/threadedComment3.xm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 Id="rId4" Type="http://schemas.microsoft.com/office/2017/10/relationships/threadedComment" Target="../threadedComments/threadedComment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 Id="rId4" Type="http://schemas.microsoft.com/office/2017/10/relationships/threadedComment" Target="../threadedComments/threadedComment5.xml"/></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2.xml"/><Relationship Id="rId4" Type="http://schemas.microsoft.com/office/2017/10/relationships/threadedComment" Target="../threadedComments/threadedComment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2C7551-12B5-4C06-85A5-CA5399CFA8EB}">
  <dimension ref="A2:U56"/>
  <sheetViews>
    <sheetView zoomScale="70" zoomScaleNormal="70" workbookViewId="0">
      <selection activeCell="AE56" sqref="AE56"/>
    </sheetView>
  </sheetViews>
  <sheetFormatPr defaultRowHeight="15" x14ac:dyDescent="0.25"/>
  <cols>
    <col min="1" max="1" width="31.5703125" customWidth="1"/>
  </cols>
  <sheetData>
    <row r="2" spans="1:21" ht="24" x14ac:dyDescent="0.4">
      <c r="A2" s="112"/>
    </row>
    <row r="3" spans="1:21" ht="21" customHeight="1" x14ac:dyDescent="0.25">
      <c r="A3" s="116"/>
      <c r="B3" s="116"/>
      <c r="C3" s="116"/>
      <c r="D3" s="116"/>
      <c r="E3" s="116"/>
      <c r="F3" s="116"/>
      <c r="G3" s="116"/>
      <c r="H3" s="116"/>
      <c r="I3" s="116"/>
      <c r="J3" s="116"/>
      <c r="K3" s="116"/>
      <c r="L3" s="116"/>
      <c r="M3" s="116"/>
      <c r="N3" s="116"/>
      <c r="O3" s="116"/>
      <c r="P3" s="116"/>
      <c r="Q3" s="116"/>
      <c r="R3" s="116"/>
      <c r="S3" s="116"/>
      <c r="T3" s="116"/>
      <c r="U3" s="116"/>
    </row>
    <row r="4" spans="1:21" ht="15" customHeight="1" x14ac:dyDescent="0.25">
      <c r="A4" s="116"/>
      <c r="B4" s="116"/>
      <c r="C4" s="116"/>
      <c r="D4" s="116"/>
      <c r="E4" s="116"/>
      <c r="F4" s="116"/>
      <c r="G4" s="116"/>
      <c r="H4" s="116"/>
      <c r="I4" s="116"/>
      <c r="J4" s="116"/>
      <c r="K4" s="116"/>
      <c r="L4" s="116"/>
      <c r="M4" s="116"/>
      <c r="N4" s="116"/>
      <c r="O4" s="116"/>
      <c r="P4" s="116"/>
      <c r="Q4" s="116"/>
      <c r="R4" s="116"/>
      <c r="S4" s="116"/>
      <c r="T4" s="116"/>
      <c r="U4" s="116"/>
    </row>
    <row r="5" spans="1:21" ht="15" customHeight="1" x14ac:dyDescent="0.25">
      <c r="A5" s="116"/>
      <c r="B5" s="116"/>
      <c r="C5" s="116"/>
      <c r="D5" s="116"/>
      <c r="E5" s="116"/>
      <c r="F5" s="116"/>
      <c r="G5" s="116"/>
      <c r="H5" s="116"/>
      <c r="I5" s="116"/>
      <c r="J5" s="116"/>
      <c r="K5" s="116"/>
      <c r="L5" s="116"/>
      <c r="M5" s="116"/>
      <c r="N5" s="116"/>
      <c r="O5" s="116"/>
      <c r="P5" s="116"/>
      <c r="Q5" s="116"/>
      <c r="R5" s="116"/>
      <c r="S5" s="116"/>
      <c r="T5" s="116"/>
      <c r="U5" s="116"/>
    </row>
    <row r="6" spans="1:21" ht="15" customHeight="1" x14ac:dyDescent="0.25">
      <c r="A6" s="116"/>
      <c r="B6" s="116"/>
      <c r="C6" s="116"/>
      <c r="D6" s="116"/>
      <c r="E6" s="116"/>
      <c r="F6" s="116"/>
      <c r="G6" s="116"/>
      <c r="H6" s="116"/>
      <c r="I6" s="116"/>
      <c r="J6" s="116"/>
      <c r="K6" s="116"/>
      <c r="L6" s="116"/>
      <c r="M6" s="116"/>
      <c r="N6" s="116"/>
      <c r="O6" s="116"/>
      <c r="P6" s="116"/>
      <c r="Q6" s="116"/>
      <c r="R6" s="116"/>
      <c r="S6" s="116"/>
      <c r="T6" s="116"/>
      <c r="U6" s="116"/>
    </row>
    <row r="7" spans="1:21" ht="15" customHeight="1" x14ac:dyDescent="0.25">
      <c r="A7" s="116"/>
      <c r="B7" s="116"/>
      <c r="C7" s="116"/>
      <c r="D7" s="116"/>
      <c r="E7" s="116"/>
      <c r="F7" s="116"/>
      <c r="G7" s="116"/>
      <c r="H7" s="116"/>
      <c r="I7" s="116"/>
      <c r="J7" s="116"/>
      <c r="K7" s="116"/>
      <c r="L7" s="116"/>
      <c r="M7" s="116"/>
      <c r="N7" s="116"/>
      <c r="O7" s="116"/>
      <c r="P7" s="116"/>
      <c r="Q7" s="116"/>
      <c r="R7" s="116"/>
      <c r="S7" s="116"/>
      <c r="T7" s="116"/>
      <c r="U7" s="116"/>
    </row>
    <row r="8" spans="1:21" ht="15" customHeight="1" x14ac:dyDescent="0.25">
      <c r="A8" s="116"/>
      <c r="B8" s="116"/>
      <c r="C8" s="116"/>
      <c r="D8" s="116"/>
      <c r="E8" s="116"/>
      <c r="F8" s="116"/>
      <c r="G8" s="116"/>
      <c r="H8" s="116"/>
      <c r="I8" s="116"/>
      <c r="J8" s="116"/>
      <c r="K8" s="116"/>
      <c r="L8" s="116"/>
      <c r="M8" s="116"/>
      <c r="N8" s="116"/>
      <c r="O8" s="116"/>
      <c r="P8" s="116"/>
      <c r="Q8" s="116"/>
      <c r="R8" s="116"/>
      <c r="S8" s="116"/>
      <c r="T8" s="116"/>
      <c r="U8" s="116"/>
    </row>
    <row r="9" spans="1:21" ht="15" customHeight="1" x14ac:dyDescent="0.25">
      <c r="A9" s="116"/>
      <c r="B9" s="116"/>
      <c r="C9" s="116"/>
      <c r="D9" s="116"/>
      <c r="E9" s="116"/>
      <c r="F9" s="116"/>
      <c r="G9" s="116"/>
      <c r="H9" s="116"/>
      <c r="I9" s="116"/>
      <c r="J9" s="116"/>
      <c r="K9" s="116"/>
      <c r="L9" s="116"/>
      <c r="M9" s="116"/>
      <c r="N9" s="116"/>
      <c r="O9" s="116"/>
      <c r="P9" s="116"/>
      <c r="Q9" s="116"/>
      <c r="R9" s="116"/>
      <c r="S9" s="116"/>
      <c r="T9" s="116"/>
      <c r="U9" s="116"/>
    </row>
    <row r="10" spans="1:21" ht="15" customHeight="1" x14ac:dyDescent="0.25">
      <c r="A10" s="116"/>
      <c r="B10" s="116"/>
      <c r="C10" s="116"/>
      <c r="D10" s="116"/>
      <c r="E10" s="116"/>
      <c r="F10" s="116"/>
      <c r="G10" s="116"/>
      <c r="H10" s="116"/>
      <c r="I10" s="116"/>
      <c r="J10" s="116"/>
      <c r="K10" s="116"/>
      <c r="L10" s="116"/>
      <c r="M10" s="116"/>
      <c r="N10" s="116"/>
      <c r="O10" s="116"/>
      <c r="P10" s="116"/>
      <c r="Q10" s="116"/>
      <c r="R10" s="116"/>
      <c r="S10" s="116"/>
      <c r="T10" s="116"/>
      <c r="U10" s="116"/>
    </row>
    <row r="11" spans="1:21" ht="15" customHeight="1" x14ac:dyDescent="0.25">
      <c r="A11" s="116"/>
      <c r="B11" s="116"/>
      <c r="C11" s="116"/>
      <c r="D11" s="116"/>
      <c r="E11" s="116"/>
      <c r="F11" s="116"/>
      <c r="G11" s="116"/>
      <c r="H11" s="116"/>
      <c r="I11" s="116"/>
      <c r="J11" s="116"/>
      <c r="K11" s="116"/>
      <c r="L11" s="116"/>
      <c r="M11" s="116"/>
      <c r="N11" s="116"/>
      <c r="O11" s="116"/>
      <c r="P11" s="116"/>
      <c r="Q11" s="116"/>
      <c r="R11" s="116"/>
      <c r="S11" s="116"/>
      <c r="T11" s="116"/>
      <c r="U11" s="116"/>
    </row>
    <row r="12" spans="1:21" ht="15" customHeight="1" x14ac:dyDescent="0.25">
      <c r="A12" s="116"/>
      <c r="B12" s="116"/>
      <c r="C12" s="116"/>
      <c r="D12" s="116"/>
      <c r="E12" s="116"/>
      <c r="F12" s="116"/>
      <c r="G12" s="116"/>
      <c r="H12" s="116"/>
      <c r="I12" s="116"/>
      <c r="J12" s="116"/>
      <c r="K12" s="116"/>
      <c r="L12" s="116"/>
      <c r="M12" s="116"/>
      <c r="N12" s="116"/>
      <c r="O12" s="116"/>
      <c r="P12" s="116"/>
      <c r="Q12" s="116"/>
      <c r="R12" s="116"/>
      <c r="S12" s="116"/>
      <c r="T12" s="116"/>
      <c r="U12" s="116"/>
    </row>
    <row r="13" spans="1:21" ht="15" customHeight="1" x14ac:dyDescent="0.25">
      <c r="A13" s="116"/>
      <c r="B13" s="116"/>
      <c r="C13" s="116"/>
      <c r="D13" s="116"/>
      <c r="E13" s="116"/>
      <c r="F13" s="116"/>
      <c r="G13" s="116"/>
      <c r="H13" s="116"/>
      <c r="I13" s="116"/>
      <c r="J13" s="116"/>
      <c r="K13" s="116"/>
      <c r="L13" s="116"/>
      <c r="M13" s="116"/>
      <c r="N13" s="116"/>
      <c r="O13" s="116"/>
      <c r="P13" s="116"/>
      <c r="Q13" s="116"/>
      <c r="R13" s="116"/>
      <c r="S13" s="116"/>
      <c r="T13" s="116"/>
      <c r="U13" s="116"/>
    </row>
    <row r="14" spans="1:21" ht="15" customHeight="1" x14ac:dyDescent="0.25">
      <c r="A14" s="116"/>
      <c r="B14" s="116"/>
      <c r="C14" s="116"/>
      <c r="D14" s="116"/>
      <c r="E14" s="116"/>
      <c r="F14" s="116"/>
      <c r="G14" s="116"/>
      <c r="H14" s="116"/>
      <c r="I14" s="116"/>
      <c r="J14" s="116"/>
      <c r="K14" s="116"/>
      <c r="L14" s="116"/>
      <c r="M14" s="116"/>
      <c r="N14" s="116"/>
      <c r="O14" s="116"/>
      <c r="P14" s="116"/>
      <c r="Q14" s="116"/>
      <c r="R14" s="116"/>
      <c r="S14" s="116"/>
      <c r="T14" s="116"/>
      <c r="U14" s="116"/>
    </row>
    <row r="15" spans="1:21" ht="15" customHeight="1" x14ac:dyDescent="0.25">
      <c r="A15" s="116"/>
      <c r="B15" s="116"/>
      <c r="C15" s="116"/>
      <c r="D15" s="116"/>
      <c r="E15" s="116"/>
      <c r="F15" s="116"/>
      <c r="G15" s="116"/>
      <c r="H15" s="116"/>
      <c r="I15" s="116"/>
      <c r="J15" s="116"/>
      <c r="K15" s="116"/>
      <c r="L15" s="116"/>
      <c r="M15" s="116"/>
      <c r="N15" s="116"/>
      <c r="O15" s="116"/>
      <c r="P15" s="116"/>
      <c r="Q15" s="116"/>
      <c r="R15" s="116"/>
      <c r="S15" s="116"/>
      <c r="T15" s="116"/>
      <c r="U15" s="116"/>
    </row>
    <row r="16" spans="1:21" ht="15" customHeight="1" x14ac:dyDescent="0.25">
      <c r="A16" s="116"/>
      <c r="B16" s="116"/>
      <c r="C16" s="116"/>
      <c r="D16" s="116"/>
      <c r="E16" s="116"/>
      <c r="F16" s="116"/>
      <c r="G16" s="116"/>
      <c r="H16" s="116"/>
      <c r="I16" s="116"/>
      <c r="J16" s="116"/>
      <c r="K16" s="116"/>
      <c r="L16" s="116"/>
      <c r="M16" s="116"/>
      <c r="N16" s="116"/>
      <c r="O16" s="116"/>
      <c r="P16" s="116"/>
      <c r="Q16" s="116"/>
      <c r="R16" s="116"/>
      <c r="S16" s="116"/>
      <c r="T16" s="116"/>
      <c r="U16" s="116"/>
    </row>
    <row r="17" spans="1:21" ht="15" customHeight="1" x14ac:dyDescent="0.25">
      <c r="A17" s="116"/>
      <c r="B17" s="116"/>
      <c r="C17" s="116"/>
      <c r="D17" s="116"/>
      <c r="E17" s="116"/>
      <c r="F17" s="116"/>
      <c r="G17" s="116"/>
      <c r="H17" s="116"/>
      <c r="I17" s="116"/>
      <c r="J17" s="116"/>
      <c r="K17" s="116"/>
      <c r="L17" s="116"/>
      <c r="M17" s="116"/>
      <c r="N17" s="116"/>
      <c r="O17" s="116"/>
      <c r="P17" s="116"/>
      <c r="Q17" s="116"/>
      <c r="R17" s="116"/>
      <c r="S17" s="116"/>
      <c r="T17" s="116"/>
      <c r="U17" s="116"/>
    </row>
    <row r="18" spans="1:21" ht="15" customHeight="1" x14ac:dyDescent="0.25">
      <c r="A18" s="116"/>
      <c r="B18" s="116"/>
      <c r="C18" s="116"/>
      <c r="D18" s="116"/>
      <c r="E18" s="116"/>
      <c r="F18" s="116"/>
      <c r="G18" s="116"/>
      <c r="H18" s="116"/>
      <c r="I18" s="116"/>
      <c r="J18" s="116"/>
      <c r="K18" s="116"/>
      <c r="L18" s="116"/>
      <c r="M18" s="116"/>
      <c r="N18" s="116"/>
      <c r="O18" s="116"/>
      <c r="P18" s="116"/>
      <c r="Q18" s="116"/>
      <c r="R18" s="116"/>
      <c r="S18" s="116"/>
      <c r="T18" s="116"/>
      <c r="U18" s="116"/>
    </row>
    <row r="19" spans="1:21" ht="15" customHeight="1" x14ac:dyDescent="0.25">
      <c r="A19" s="116"/>
      <c r="B19" s="116"/>
      <c r="C19" s="116"/>
      <c r="D19" s="116"/>
      <c r="E19" s="116"/>
      <c r="F19" s="116"/>
      <c r="G19" s="116"/>
      <c r="H19" s="116"/>
      <c r="I19" s="116"/>
      <c r="J19" s="116"/>
      <c r="K19" s="116"/>
      <c r="L19" s="116"/>
      <c r="M19" s="116"/>
      <c r="N19" s="116"/>
      <c r="O19" s="116"/>
      <c r="P19" s="116"/>
      <c r="Q19" s="116"/>
      <c r="R19" s="116"/>
      <c r="S19" s="116"/>
      <c r="T19" s="116"/>
      <c r="U19" s="116"/>
    </row>
    <row r="20" spans="1:21" ht="15" customHeight="1" x14ac:dyDescent="0.25">
      <c r="A20" s="116"/>
      <c r="B20" s="116"/>
      <c r="C20" s="116"/>
      <c r="D20" s="116"/>
      <c r="E20" s="116"/>
      <c r="F20" s="116"/>
      <c r="G20" s="116"/>
      <c r="H20" s="116"/>
      <c r="I20" s="116"/>
      <c r="J20" s="116"/>
      <c r="K20" s="116"/>
      <c r="L20" s="116"/>
      <c r="M20" s="116"/>
      <c r="N20" s="116"/>
      <c r="O20" s="116"/>
      <c r="P20" s="116"/>
      <c r="Q20" s="116"/>
      <c r="R20" s="116"/>
      <c r="S20" s="116"/>
      <c r="T20" s="116"/>
      <c r="U20" s="116"/>
    </row>
    <row r="21" spans="1:21" ht="15" customHeight="1" x14ac:dyDescent="0.25">
      <c r="A21" s="116"/>
      <c r="B21" s="116"/>
      <c r="C21" s="116"/>
      <c r="D21" s="116"/>
      <c r="E21" s="116"/>
      <c r="F21" s="116"/>
      <c r="G21" s="116"/>
      <c r="H21" s="116"/>
      <c r="I21" s="116"/>
      <c r="J21" s="116"/>
      <c r="K21" s="116"/>
      <c r="L21" s="116"/>
      <c r="M21" s="116"/>
      <c r="N21" s="116"/>
      <c r="O21" s="116"/>
      <c r="P21" s="116"/>
      <c r="Q21" s="116"/>
      <c r="R21" s="116"/>
      <c r="S21" s="116"/>
      <c r="T21" s="116"/>
      <c r="U21" s="116"/>
    </row>
    <row r="22" spans="1:21" ht="15" customHeight="1" x14ac:dyDescent="0.25">
      <c r="A22" s="116"/>
      <c r="B22" s="116"/>
      <c r="C22" s="116"/>
      <c r="D22" s="116"/>
      <c r="E22" s="116"/>
      <c r="F22" s="116"/>
      <c r="G22" s="116"/>
      <c r="H22" s="116"/>
      <c r="I22" s="116"/>
      <c r="J22" s="116"/>
      <c r="K22" s="116"/>
      <c r="L22" s="116"/>
      <c r="M22" s="116"/>
      <c r="N22" s="116"/>
      <c r="O22" s="116"/>
      <c r="P22" s="116"/>
      <c r="Q22" s="116"/>
      <c r="R22" s="116"/>
      <c r="S22" s="116"/>
      <c r="T22" s="116"/>
      <c r="U22" s="116"/>
    </row>
    <row r="23" spans="1:21" ht="15" customHeight="1" x14ac:dyDescent="0.25">
      <c r="A23" s="116"/>
      <c r="B23" s="116"/>
      <c r="C23" s="116"/>
      <c r="D23" s="116"/>
      <c r="E23" s="116"/>
      <c r="F23" s="116"/>
      <c r="G23" s="116"/>
      <c r="H23" s="116"/>
      <c r="I23" s="116"/>
      <c r="J23" s="116"/>
      <c r="K23" s="116"/>
      <c r="L23" s="116"/>
      <c r="M23" s="116"/>
      <c r="N23" s="116"/>
      <c r="O23" s="116"/>
      <c r="P23" s="116"/>
      <c r="Q23" s="116"/>
      <c r="R23" s="116"/>
      <c r="S23" s="116"/>
      <c r="T23" s="116"/>
      <c r="U23" s="116"/>
    </row>
    <row r="24" spans="1:21" ht="15" customHeight="1" x14ac:dyDescent="0.25">
      <c r="A24" s="116"/>
      <c r="B24" s="116"/>
      <c r="C24" s="116"/>
      <c r="D24" s="116"/>
      <c r="E24" s="116"/>
      <c r="F24" s="116"/>
      <c r="G24" s="116"/>
      <c r="H24" s="116"/>
      <c r="I24" s="116"/>
      <c r="J24" s="116"/>
      <c r="K24" s="116"/>
      <c r="L24" s="116"/>
      <c r="M24" s="116"/>
      <c r="N24" s="116"/>
      <c r="O24" s="116"/>
      <c r="P24" s="116"/>
      <c r="Q24" s="116"/>
      <c r="R24" s="116"/>
      <c r="S24" s="116"/>
      <c r="T24" s="116"/>
      <c r="U24" s="116"/>
    </row>
    <row r="25" spans="1:21" ht="15" customHeight="1" x14ac:dyDescent="0.25">
      <c r="A25" s="116"/>
      <c r="B25" s="116"/>
      <c r="C25" s="116"/>
      <c r="D25" s="116"/>
      <c r="E25" s="116"/>
      <c r="F25" s="116"/>
      <c r="G25" s="116"/>
      <c r="H25" s="116"/>
      <c r="I25" s="116"/>
      <c r="J25" s="116"/>
      <c r="K25" s="116"/>
      <c r="L25" s="116"/>
      <c r="M25" s="116"/>
      <c r="N25" s="116"/>
      <c r="O25" s="116"/>
      <c r="P25" s="116"/>
      <c r="Q25" s="116"/>
      <c r="R25" s="116"/>
      <c r="S25" s="116"/>
      <c r="T25" s="116"/>
      <c r="U25" s="116"/>
    </row>
    <row r="26" spans="1:21" ht="15" customHeight="1" x14ac:dyDescent="0.25">
      <c r="A26" s="116"/>
      <c r="B26" s="116"/>
      <c r="C26" s="116"/>
      <c r="D26" s="116"/>
      <c r="E26" s="116"/>
      <c r="F26" s="116"/>
      <c r="G26" s="116"/>
      <c r="H26" s="116"/>
      <c r="I26" s="116"/>
      <c r="J26" s="116"/>
      <c r="K26" s="116"/>
      <c r="L26" s="116"/>
      <c r="M26" s="116"/>
      <c r="N26" s="116"/>
      <c r="O26" s="116"/>
      <c r="P26" s="116"/>
      <c r="Q26" s="116"/>
      <c r="R26" s="116"/>
      <c r="S26" s="116"/>
      <c r="T26" s="116"/>
      <c r="U26" s="116"/>
    </row>
    <row r="27" spans="1:21" ht="15" customHeight="1" x14ac:dyDescent="0.25">
      <c r="A27" s="116"/>
      <c r="B27" s="116"/>
      <c r="C27" s="116"/>
      <c r="D27" s="116"/>
      <c r="E27" s="116"/>
      <c r="F27" s="116"/>
      <c r="G27" s="116"/>
      <c r="H27" s="116"/>
      <c r="I27" s="116"/>
      <c r="J27" s="116"/>
      <c r="K27" s="116"/>
      <c r="L27" s="116"/>
      <c r="M27" s="116"/>
      <c r="N27" s="116"/>
      <c r="O27" s="116"/>
      <c r="P27" s="116"/>
      <c r="Q27" s="116"/>
      <c r="R27" s="116"/>
      <c r="S27" s="116"/>
      <c r="T27" s="116"/>
      <c r="U27" s="116"/>
    </row>
    <row r="28" spans="1:21" ht="15" customHeight="1" x14ac:dyDescent="0.25">
      <c r="A28" s="116"/>
      <c r="B28" s="116"/>
      <c r="C28" s="116"/>
      <c r="D28" s="116"/>
      <c r="E28" s="116"/>
      <c r="F28" s="116"/>
      <c r="G28" s="116"/>
      <c r="H28" s="116"/>
      <c r="I28" s="116"/>
      <c r="J28" s="116"/>
      <c r="K28" s="116"/>
      <c r="L28" s="116"/>
      <c r="M28" s="116"/>
      <c r="N28" s="116"/>
      <c r="O28" s="116"/>
      <c r="P28" s="116"/>
      <c r="Q28" s="116"/>
      <c r="R28" s="116"/>
      <c r="S28" s="116"/>
      <c r="T28" s="116"/>
      <c r="U28" s="116"/>
    </row>
    <row r="29" spans="1:21" ht="15" customHeight="1" x14ac:dyDescent="0.25">
      <c r="A29" s="116"/>
      <c r="B29" s="116"/>
      <c r="C29" s="116"/>
      <c r="D29" s="116"/>
      <c r="E29" s="116"/>
      <c r="F29" s="116"/>
      <c r="G29" s="116"/>
      <c r="H29" s="116"/>
      <c r="I29" s="116"/>
      <c r="J29" s="116"/>
      <c r="K29" s="116"/>
      <c r="L29" s="116"/>
      <c r="M29" s="116"/>
      <c r="N29" s="116"/>
      <c r="O29" s="116"/>
      <c r="P29" s="116"/>
      <c r="Q29" s="116"/>
      <c r="R29" s="116"/>
      <c r="S29" s="116"/>
      <c r="T29" s="116"/>
      <c r="U29" s="116"/>
    </row>
    <row r="30" spans="1:21" ht="15" customHeight="1" x14ac:dyDescent="0.25">
      <c r="A30" s="116"/>
      <c r="B30" s="116"/>
      <c r="C30" s="116"/>
      <c r="D30" s="116"/>
      <c r="E30" s="116"/>
      <c r="F30" s="116"/>
      <c r="G30" s="116"/>
      <c r="H30" s="116"/>
      <c r="I30" s="116"/>
      <c r="J30" s="116"/>
      <c r="K30" s="116"/>
      <c r="L30" s="116"/>
      <c r="M30" s="116"/>
      <c r="N30" s="116"/>
      <c r="O30" s="116"/>
      <c r="P30" s="116"/>
      <c r="Q30" s="116"/>
      <c r="R30" s="116"/>
      <c r="S30" s="116"/>
      <c r="T30" s="116"/>
      <c r="U30" s="116"/>
    </row>
    <row r="31" spans="1:21" ht="15" customHeight="1" x14ac:dyDescent="0.25">
      <c r="A31" s="116"/>
      <c r="B31" s="116"/>
      <c r="C31" s="116"/>
      <c r="D31" s="116"/>
      <c r="E31" s="116"/>
      <c r="F31" s="116"/>
      <c r="G31" s="116"/>
      <c r="H31" s="116"/>
      <c r="I31" s="116"/>
      <c r="J31" s="116"/>
      <c r="K31" s="116"/>
      <c r="L31" s="116"/>
      <c r="M31" s="116"/>
      <c r="N31" s="116"/>
      <c r="O31" s="116"/>
      <c r="P31" s="116"/>
      <c r="Q31" s="116"/>
      <c r="R31" s="116"/>
      <c r="S31" s="116"/>
      <c r="T31" s="116"/>
      <c r="U31" s="116"/>
    </row>
    <row r="32" spans="1:21" ht="15" customHeight="1" x14ac:dyDescent="0.25">
      <c r="A32" s="116"/>
      <c r="B32" s="116"/>
      <c r="C32" s="116"/>
      <c r="D32" s="116"/>
      <c r="E32" s="116"/>
      <c r="F32" s="116"/>
      <c r="G32" s="116"/>
      <c r="H32" s="116"/>
      <c r="I32" s="116"/>
      <c r="J32" s="116"/>
      <c r="K32" s="116"/>
      <c r="L32" s="116"/>
      <c r="M32" s="116"/>
      <c r="N32" s="116"/>
      <c r="O32" s="116"/>
      <c r="P32" s="116"/>
      <c r="Q32" s="116"/>
      <c r="R32" s="116"/>
      <c r="S32" s="116"/>
      <c r="T32" s="116"/>
      <c r="U32" s="116"/>
    </row>
    <row r="33" spans="1:21" ht="15" customHeight="1" x14ac:dyDescent="0.25">
      <c r="A33" s="116"/>
      <c r="B33" s="116"/>
      <c r="C33" s="116"/>
      <c r="D33" s="116"/>
      <c r="E33" s="116"/>
      <c r="F33" s="116"/>
      <c r="G33" s="116"/>
      <c r="H33" s="116"/>
      <c r="I33" s="116"/>
      <c r="J33" s="116"/>
      <c r="K33" s="116"/>
      <c r="L33" s="116"/>
      <c r="M33" s="116"/>
      <c r="N33" s="116"/>
      <c r="O33" s="116"/>
      <c r="P33" s="116"/>
      <c r="Q33" s="116"/>
      <c r="R33" s="116"/>
      <c r="S33" s="116"/>
      <c r="T33" s="116"/>
      <c r="U33" s="116"/>
    </row>
    <row r="34" spans="1:21" ht="15" customHeight="1" x14ac:dyDescent="0.25">
      <c r="A34" s="116"/>
      <c r="B34" s="116"/>
      <c r="C34" s="116"/>
      <c r="D34" s="116"/>
      <c r="E34" s="116"/>
      <c r="F34" s="116"/>
      <c r="G34" s="116"/>
      <c r="H34" s="116"/>
      <c r="I34" s="116"/>
      <c r="J34" s="116"/>
      <c r="K34" s="116"/>
      <c r="L34" s="116"/>
      <c r="M34" s="116"/>
      <c r="N34" s="116"/>
      <c r="O34" s="116"/>
      <c r="P34" s="116"/>
      <c r="Q34" s="116"/>
      <c r="R34" s="116"/>
      <c r="S34" s="116"/>
      <c r="T34" s="116"/>
      <c r="U34" s="116"/>
    </row>
    <row r="35" spans="1:21" ht="15" customHeight="1" x14ac:dyDescent="0.25">
      <c r="A35" s="116"/>
      <c r="B35" s="116"/>
      <c r="C35" s="116"/>
      <c r="D35" s="116"/>
      <c r="E35" s="116"/>
      <c r="F35" s="116"/>
      <c r="G35" s="116"/>
      <c r="H35" s="116"/>
      <c r="I35" s="116"/>
      <c r="J35" s="116"/>
      <c r="K35" s="116"/>
      <c r="L35" s="116"/>
      <c r="M35" s="116"/>
      <c r="N35" s="116"/>
      <c r="O35" s="116"/>
      <c r="P35" s="116"/>
      <c r="Q35" s="116"/>
      <c r="R35" s="116"/>
      <c r="S35" s="116"/>
      <c r="T35" s="116"/>
      <c r="U35" s="116"/>
    </row>
    <row r="36" spans="1:21" ht="15" customHeight="1" x14ac:dyDescent="0.25">
      <c r="A36" s="116"/>
      <c r="B36" s="116"/>
      <c r="C36" s="116"/>
      <c r="D36" s="116"/>
      <c r="E36" s="116"/>
      <c r="F36" s="116"/>
      <c r="G36" s="116"/>
      <c r="H36" s="116"/>
      <c r="I36" s="116"/>
      <c r="J36" s="116"/>
      <c r="K36" s="116"/>
      <c r="L36" s="116"/>
      <c r="M36" s="116"/>
      <c r="N36" s="116"/>
      <c r="O36" s="116"/>
      <c r="P36" s="116"/>
      <c r="Q36" s="116"/>
      <c r="R36" s="116"/>
      <c r="S36" s="116"/>
      <c r="T36" s="116"/>
      <c r="U36" s="116"/>
    </row>
    <row r="37" spans="1:21" ht="15" customHeight="1" x14ac:dyDescent="0.25">
      <c r="A37" s="116"/>
      <c r="B37" s="116"/>
      <c r="C37" s="116"/>
      <c r="D37" s="116"/>
      <c r="E37" s="116"/>
      <c r="F37" s="116"/>
      <c r="G37" s="116"/>
      <c r="H37" s="116"/>
      <c r="I37" s="116"/>
      <c r="J37" s="116"/>
      <c r="K37" s="116"/>
      <c r="L37" s="116"/>
      <c r="M37" s="116"/>
      <c r="N37" s="116"/>
      <c r="O37" s="116"/>
      <c r="P37" s="116"/>
      <c r="Q37" s="116"/>
      <c r="R37" s="116"/>
      <c r="S37" s="116"/>
      <c r="T37" s="116"/>
      <c r="U37" s="116"/>
    </row>
    <row r="38" spans="1:21" ht="15" customHeight="1" x14ac:dyDescent="0.25">
      <c r="A38" s="116"/>
      <c r="B38" s="116"/>
      <c r="C38" s="116"/>
      <c r="D38" s="116"/>
      <c r="E38" s="116"/>
      <c r="F38" s="116"/>
      <c r="G38" s="116"/>
      <c r="H38" s="116"/>
      <c r="I38" s="116"/>
      <c r="J38" s="116"/>
      <c r="K38" s="116"/>
      <c r="L38" s="116"/>
      <c r="M38" s="116"/>
      <c r="N38" s="116"/>
      <c r="O38" s="116"/>
      <c r="P38" s="116"/>
      <c r="Q38" s="116"/>
      <c r="R38" s="116"/>
      <c r="S38" s="116"/>
      <c r="T38" s="116"/>
      <c r="U38" s="116"/>
    </row>
    <row r="39" spans="1:21" ht="15" customHeight="1" x14ac:dyDescent="0.25">
      <c r="A39" s="116"/>
      <c r="B39" s="116"/>
      <c r="C39" s="116"/>
      <c r="D39" s="116"/>
      <c r="E39" s="116"/>
      <c r="F39" s="116"/>
      <c r="G39" s="116"/>
      <c r="H39" s="116"/>
      <c r="I39" s="116"/>
      <c r="J39" s="116"/>
      <c r="K39" s="116"/>
      <c r="L39" s="116"/>
      <c r="M39" s="116"/>
      <c r="N39" s="116"/>
      <c r="O39" s="116"/>
      <c r="P39" s="116"/>
      <c r="Q39" s="116"/>
      <c r="R39" s="116"/>
      <c r="S39" s="116"/>
      <c r="T39" s="116"/>
      <c r="U39" s="116"/>
    </row>
    <row r="40" spans="1:21" ht="15" customHeight="1" x14ac:dyDescent="0.25">
      <c r="A40" s="116"/>
      <c r="B40" s="116"/>
      <c r="C40" s="116"/>
      <c r="D40" s="116"/>
      <c r="E40" s="116"/>
      <c r="F40" s="116"/>
      <c r="G40" s="116"/>
      <c r="H40" s="116"/>
      <c r="I40" s="116"/>
      <c r="J40" s="116"/>
      <c r="K40" s="116"/>
      <c r="L40" s="116"/>
      <c r="M40" s="116"/>
      <c r="N40" s="116"/>
      <c r="O40" s="116"/>
      <c r="P40" s="116"/>
      <c r="Q40" s="116"/>
      <c r="R40" s="116"/>
      <c r="S40" s="116"/>
      <c r="T40" s="116"/>
      <c r="U40" s="116"/>
    </row>
    <row r="41" spans="1:21" ht="15" customHeight="1" x14ac:dyDescent="0.25">
      <c r="A41" s="116"/>
      <c r="B41" s="116"/>
      <c r="C41" s="116"/>
      <c r="D41" s="116"/>
      <c r="E41" s="116"/>
      <c r="F41" s="116"/>
      <c r="G41" s="116"/>
      <c r="H41" s="116"/>
      <c r="I41" s="116"/>
      <c r="J41" s="116"/>
      <c r="K41" s="116"/>
      <c r="L41" s="116"/>
      <c r="M41" s="116"/>
      <c r="N41" s="116"/>
      <c r="O41" s="116"/>
      <c r="P41" s="116"/>
      <c r="Q41" s="116"/>
      <c r="R41" s="116"/>
      <c r="S41" s="116"/>
      <c r="T41" s="116"/>
      <c r="U41" s="116"/>
    </row>
    <row r="42" spans="1:21" ht="15" customHeight="1" x14ac:dyDescent="0.25">
      <c r="A42" s="116"/>
      <c r="B42" s="116"/>
      <c r="C42" s="116"/>
      <c r="D42" s="116"/>
      <c r="E42" s="116"/>
      <c r="F42" s="116"/>
      <c r="G42" s="116"/>
      <c r="H42" s="116"/>
      <c r="I42" s="116"/>
      <c r="J42" s="116"/>
      <c r="K42" s="116"/>
      <c r="L42" s="116"/>
      <c r="M42" s="116"/>
      <c r="N42" s="116"/>
      <c r="O42" s="116"/>
      <c r="P42" s="116"/>
      <c r="Q42" s="116"/>
      <c r="R42" s="116"/>
      <c r="S42" s="116"/>
      <c r="T42" s="116"/>
      <c r="U42" s="116"/>
    </row>
    <row r="43" spans="1:21" ht="15" customHeight="1" x14ac:dyDescent="0.25">
      <c r="A43" s="116"/>
      <c r="B43" s="116"/>
      <c r="C43" s="116"/>
      <c r="D43" s="116"/>
      <c r="E43" s="116"/>
      <c r="F43" s="116"/>
      <c r="G43" s="116"/>
      <c r="H43" s="116"/>
      <c r="I43" s="116"/>
      <c r="J43" s="116"/>
      <c r="K43" s="116"/>
      <c r="L43" s="116"/>
      <c r="M43" s="116"/>
      <c r="N43" s="116"/>
      <c r="O43" s="116"/>
      <c r="P43" s="116"/>
      <c r="Q43" s="116"/>
      <c r="R43" s="116"/>
      <c r="S43" s="116"/>
      <c r="T43" s="116"/>
      <c r="U43" s="116"/>
    </row>
    <row r="44" spans="1:21" ht="15" customHeight="1" x14ac:dyDescent="0.25">
      <c r="A44" s="116"/>
      <c r="B44" s="116"/>
      <c r="C44" s="116"/>
      <c r="D44" s="116"/>
      <c r="E44" s="116"/>
      <c r="F44" s="116"/>
      <c r="G44" s="116"/>
      <c r="H44" s="116"/>
      <c r="I44" s="116"/>
      <c r="J44" s="116"/>
      <c r="K44" s="116"/>
      <c r="L44" s="116"/>
      <c r="M44" s="116"/>
      <c r="N44" s="116"/>
      <c r="O44" s="116"/>
      <c r="P44" s="116"/>
      <c r="Q44" s="116"/>
      <c r="R44" s="116"/>
      <c r="S44" s="116"/>
      <c r="T44" s="116"/>
      <c r="U44" s="116"/>
    </row>
    <row r="45" spans="1:21" ht="15" customHeight="1" x14ac:dyDescent="0.25">
      <c r="A45" s="116"/>
      <c r="B45" s="116"/>
      <c r="C45" s="116"/>
      <c r="D45" s="116"/>
      <c r="E45" s="116"/>
      <c r="F45" s="116"/>
      <c r="G45" s="116"/>
      <c r="H45" s="116"/>
      <c r="I45" s="116"/>
      <c r="J45" s="116"/>
      <c r="K45" s="116"/>
      <c r="L45" s="116"/>
      <c r="M45" s="116"/>
      <c r="N45" s="116"/>
      <c r="O45" s="116"/>
      <c r="P45" s="116"/>
      <c r="Q45" s="116"/>
      <c r="R45" s="116"/>
      <c r="S45" s="116"/>
      <c r="T45" s="116"/>
      <c r="U45" s="116"/>
    </row>
    <row r="46" spans="1:21" ht="15" customHeight="1" x14ac:dyDescent="0.25">
      <c r="A46" s="116"/>
      <c r="B46" s="116"/>
      <c r="C46" s="116"/>
      <c r="D46" s="116"/>
      <c r="E46" s="116"/>
      <c r="F46" s="116"/>
      <c r="G46" s="116"/>
      <c r="H46" s="116"/>
      <c r="I46" s="116"/>
      <c r="J46" s="116"/>
      <c r="K46" s="116"/>
      <c r="L46" s="116"/>
      <c r="M46" s="116"/>
      <c r="N46" s="116"/>
      <c r="O46" s="116"/>
      <c r="P46" s="116"/>
      <c r="Q46" s="116"/>
      <c r="R46" s="116"/>
      <c r="S46" s="116"/>
      <c r="T46" s="116"/>
      <c r="U46" s="116"/>
    </row>
    <row r="47" spans="1:21" ht="15" customHeight="1" x14ac:dyDescent="0.25">
      <c r="A47" s="116"/>
      <c r="B47" s="116"/>
      <c r="C47" s="116"/>
      <c r="D47" s="116"/>
      <c r="E47" s="116"/>
      <c r="F47" s="116"/>
      <c r="G47" s="116"/>
      <c r="H47" s="116"/>
      <c r="I47" s="116"/>
      <c r="J47" s="116"/>
      <c r="K47" s="116"/>
      <c r="L47" s="116"/>
      <c r="M47" s="116"/>
      <c r="N47" s="116"/>
      <c r="O47" s="116"/>
      <c r="P47" s="116"/>
      <c r="Q47" s="116"/>
      <c r="R47" s="116"/>
      <c r="S47" s="116"/>
      <c r="T47" s="116"/>
      <c r="U47" s="116"/>
    </row>
    <row r="48" spans="1:21" ht="15" customHeight="1" x14ac:dyDescent="0.25">
      <c r="A48" s="116"/>
      <c r="B48" s="116"/>
      <c r="C48" s="116"/>
      <c r="D48" s="116"/>
      <c r="E48" s="116"/>
      <c r="F48" s="116"/>
      <c r="G48" s="116"/>
      <c r="H48" s="116"/>
      <c r="I48" s="116"/>
      <c r="J48" s="116"/>
      <c r="K48" s="116"/>
      <c r="L48" s="116"/>
      <c r="M48" s="116"/>
      <c r="N48" s="116"/>
      <c r="O48" s="116"/>
      <c r="P48" s="116"/>
      <c r="Q48" s="116"/>
      <c r="R48" s="116"/>
      <c r="S48" s="116"/>
      <c r="T48" s="116"/>
      <c r="U48" s="116"/>
    </row>
    <row r="49" spans="1:21" ht="15" customHeight="1" x14ac:dyDescent="0.25">
      <c r="A49" s="116"/>
      <c r="B49" s="116"/>
      <c r="C49" s="116"/>
      <c r="D49" s="116"/>
      <c r="E49" s="116"/>
      <c r="F49" s="116"/>
      <c r="G49" s="116"/>
      <c r="H49" s="116"/>
      <c r="I49" s="116"/>
      <c r="J49" s="116"/>
      <c r="K49" s="116"/>
      <c r="L49" s="116"/>
      <c r="M49" s="116"/>
      <c r="N49" s="116"/>
      <c r="O49" s="116"/>
      <c r="P49" s="116"/>
      <c r="Q49" s="116"/>
      <c r="R49" s="116"/>
      <c r="S49" s="116"/>
      <c r="T49" s="116"/>
      <c r="U49" s="116"/>
    </row>
    <row r="50" spans="1:21" ht="15" customHeight="1" x14ac:dyDescent="0.25">
      <c r="A50" s="116"/>
      <c r="B50" s="116"/>
      <c r="C50" s="116"/>
      <c r="D50" s="116"/>
      <c r="E50" s="116"/>
      <c r="F50" s="116"/>
      <c r="G50" s="116"/>
      <c r="H50" s="116"/>
      <c r="I50" s="116"/>
      <c r="J50" s="116"/>
      <c r="K50" s="116"/>
      <c r="L50" s="116"/>
      <c r="M50" s="116"/>
      <c r="N50" s="116"/>
      <c r="O50" s="116"/>
      <c r="P50" s="116"/>
      <c r="Q50" s="116"/>
      <c r="R50" s="116"/>
      <c r="S50" s="116"/>
      <c r="T50" s="116"/>
      <c r="U50" s="116"/>
    </row>
    <row r="51" spans="1:21" ht="15" customHeight="1" x14ac:dyDescent="0.25">
      <c r="A51" s="116"/>
      <c r="B51" s="116"/>
      <c r="C51" s="116"/>
      <c r="D51" s="116"/>
      <c r="E51" s="116"/>
      <c r="F51" s="116"/>
      <c r="G51" s="116"/>
      <c r="H51" s="116"/>
      <c r="I51" s="116"/>
      <c r="J51" s="116"/>
      <c r="K51" s="116"/>
      <c r="L51" s="116"/>
      <c r="M51" s="116"/>
      <c r="N51" s="116"/>
      <c r="O51" s="116"/>
      <c r="P51" s="116"/>
      <c r="Q51" s="116"/>
      <c r="R51" s="116"/>
      <c r="S51" s="116"/>
      <c r="T51" s="116"/>
      <c r="U51" s="116"/>
    </row>
    <row r="52" spans="1:21" ht="15" customHeight="1" x14ac:dyDescent="0.25">
      <c r="A52" s="116"/>
      <c r="B52" s="116"/>
      <c r="C52" s="116"/>
      <c r="D52" s="116"/>
      <c r="E52" s="116"/>
      <c r="F52" s="116"/>
      <c r="G52" s="116"/>
      <c r="H52" s="116"/>
      <c r="I52" s="116"/>
      <c r="J52" s="116"/>
      <c r="K52" s="116"/>
      <c r="L52" s="116"/>
      <c r="M52" s="116"/>
      <c r="N52" s="116"/>
      <c r="O52" s="116"/>
      <c r="P52" s="116"/>
      <c r="Q52" s="116"/>
      <c r="R52" s="116"/>
      <c r="S52" s="116"/>
      <c r="T52" s="116"/>
      <c r="U52" s="116"/>
    </row>
    <row r="53" spans="1:21" ht="15" customHeight="1" x14ac:dyDescent="0.25">
      <c r="A53" s="116"/>
      <c r="B53" s="116"/>
      <c r="C53" s="116"/>
      <c r="D53" s="116"/>
      <c r="E53" s="116"/>
      <c r="F53" s="116"/>
      <c r="G53" s="116"/>
      <c r="H53" s="116"/>
      <c r="I53" s="116"/>
      <c r="J53" s="116"/>
      <c r="K53" s="116"/>
      <c r="L53" s="116"/>
      <c r="M53" s="116"/>
      <c r="N53" s="116"/>
      <c r="O53" s="116"/>
      <c r="P53" s="116"/>
      <c r="Q53" s="116"/>
      <c r="R53" s="116"/>
      <c r="S53" s="116"/>
      <c r="T53" s="116"/>
      <c r="U53" s="116"/>
    </row>
    <row r="54" spans="1:21" ht="15" customHeight="1" x14ac:dyDescent="0.25">
      <c r="A54" s="116"/>
      <c r="B54" s="116"/>
      <c r="C54" s="116"/>
      <c r="D54" s="116"/>
      <c r="E54" s="116"/>
      <c r="F54" s="116"/>
      <c r="G54" s="116"/>
      <c r="H54" s="116"/>
      <c r="I54" s="116"/>
      <c r="J54" s="116"/>
      <c r="K54" s="116"/>
      <c r="L54" s="116"/>
      <c r="M54" s="116"/>
      <c r="N54" s="116"/>
      <c r="O54" s="116"/>
      <c r="P54" s="116"/>
      <c r="Q54" s="116"/>
      <c r="R54" s="116"/>
      <c r="S54" s="116"/>
      <c r="T54" s="116"/>
      <c r="U54" s="116"/>
    </row>
    <row r="55" spans="1:21" ht="15" customHeight="1" x14ac:dyDescent="0.25">
      <c r="A55" s="116"/>
      <c r="B55" s="116"/>
      <c r="C55" s="116"/>
      <c r="D55" s="116"/>
      <c r="E55" s="116"/>
      <c r="F55" s="116"/>
      <c r="G55" s="116"/>
      <c r="H55" s="116"/>
      <c r="I55" s="116"/>
      <c r="J55" s="116"/>
      <c r="K55" s="116"/>
      <c r="L55" s="116"/>
      <c r="M55" s="116"/>
      <c r="N55" s="116"/>
      <c r="O55" s="116"/>
      <c r="P55" s="116"/>
      <c r="Q55" s="116"/>
      <c r="R55" s="116"/>
      <c r="S55" s="116"/>
      <c r="T55" s="116"/>
      <c r="U55" s="116"/>
    </row>
    <row r="56" spans="1:21" ht="15" customHeight="1" x14ac:dyDescent="0.25">
      <c r="A56" s="116"/>
      <c r="B56" s="116"/>
      <c r="C56" s="116"/>
      <c r="D56" s="116"/>
      <c r="E56" s="116"/>
      <c r="F56" s="116"/>
      <c r="G56" s="116"/>
      <c r="H56" s="116"/>
      <c r="I56" s="116"/>
      <c r="J56" s="116"/>
      <c r="K56" s="116"/>
      <c r="L56" s="116"/>
      <c r="M56" s="116"/>
      <c r="N56" s="116"/>
      <c r="O56" s="116"/>
      <c r="P56" s="116"/>
      <c r="Q56" s="116"/>
      <c r="R56" s="116"/>
      <c r="S56" s="116"/>
      <c r="T56" s="116"/>
      <c r="U56" s="116"/>
    </row>
  </sheetData>
  <pageMargins left="0.7" right="0.7" top="0.75" bottom="0.75" header="0.3" footer="0.3"/>
  <headerFooter>
    <oddHeader>&amp;C&amp;"Arial"&amp;12&amp;KA80000 OFFICIAL&amp;1#_x000D_</oddHead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022B90-094F-49EF-8128-CB3CA6D3D300}">
  <dimension ref="A1:C3"/>
  <sheetViews>
    <sheetView workbookViewId="0">
      <selection activeCell="B4" sqref="B4"/>
    </sheetView>
  </sheetViews>
  <sheetFormatPr defaultRowHeight="15" x14ac:dyDescent="0.25"/>
  <cols>
    <col min="1" max="1" width="20.28515625" bestFit="1" customWidth="1"/>
    <col min="2" max="2" width="14.140625" bestFit="1" customWidth="1"/>
    <col min="3" max="3" width="13.28515625" bestFit="1" customWidth="1"/>
  </cols>
  <sheetData>
    <row r="1" spans="1:3" x14ac:dyDescent="0.25">
      <c r="A1" s="31" t="s">
        <v>95</v>
      </c>
      <c r="B1" s="31" t="s">
        <v>96</v>
      </c>
      <c r="C1" s="31" t="s">
        <v>97</v>
      </c>
    </row>
    <row r="2" spans="1:3" x14ac:dyDescent="0.25">
      <c r="A2" t="s">
        <v>98</v>
      </c>
      <c r="B2" t="s">
        <v>101</v>
      </c>
      <c r="C2" t="s">
        <v>102</v>
      </c>
    </row>
    <row r="3" spans="1:3" x14ac:dyDescent="0.25">
      <c r="A3" t="s">
        <v>99</v>
      </c>
      <c r="B3" t="s">
        <v>103</v>
      </c>
      <c r="C3" s="5" t="s">
        <v>50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D8C96-3E5D-404F-9A1C-F5418D5E4DED}">
  <dimension ref="A2:E25"/>
  <sheetViews>
    <sheetView workbookViewId="0">
      <selection activeCell="D28" sqref="D28"/>
    </sheetView>
  </sheetViews>
  <sheetFormatPr defaultRowHeight="15" x14ac:dyDescent="0.25"/>
  <cols>
    <col min="1" max="1" width="32.42578125" bestFit="1" customWidth="1"/>
    <col min="2" max="2" width="29" bestFit="1" customWidth="1"/>
    <col min="3" max="3" width="29" customWidth="1"/>
    <col min="4" max="4" width="45.140625" bestFit="1" customWidth="1"/>
    <col min="5" max="5" width="10.28515625" bestFit="1" customWidth="1"/>
    <col min="6" max="6" width="11.85546875" bestFit="1" customWidth="1"/>
    <col min="7" max="7" width="32.42578125" bestFit="1" customWidth="1"/>
    <col min="8" max="8" width="10" bestFit="1" customWidth="1"/>
    <col min="9" max="9" width="14.7109375" bestFit="1" customWidth="1"/>
    <col min="10" max="10" width="17.28515625" bestFit="1" customWidth="1"/>
  </cols>
  <sheetData>
    <row r="2" spans="1:5" x14ac:dyDescent="0.25">
      <c r="B2" s="205" t="s">
        <v>184</v>
      </c>
      <c r="C2" s="205"/>
      <c r="D2" s="205"/>
    </row>
    <row r="3" spans="1:5" x14ac:dyDescent="0.25">
      <c r="B3" s="205" t="s">
        <v>173</v>
      </c>
      <c r="C3" s="205"/>
      <c r="D3" s="205" t="s">
        <v>174</v>
      </c>
      <c r="E3" s="205"/>
    </row>
    <row r="4" spans="1:5" x14ac:dyDescent="0.25">
      <c r="A4" s="1" t="s">
        <v>185</v>
      </c>
      <c r="B4" s="51" t="s">
        <v>177</v>
      </c>
      <c r="C4" s="51" t="s">
        <v>175</v>
      </c>
      <c r="D4" s="51" t="s">
        <v>176</v>
      </c>
      <c r="E4" s="51" t="s">
        <v>177</v>
      </c>
    </row>
    <row r="5" spans="1:5" x14ac:dyDescent="0.25">
      <c r="A5" s="3" t="s">
        <v>183</v>
      </c>
    </row>
    <row r="6" spans="1:5" x14ac:dyDescent="0.25">
      <c r="A6" s="52" t="s">
        <v>169</v>
      </c>
      <c r="B6" s="5">
        <v>4</v>
      </c>
      <c r="C6" s="5">
        <v>2</v>
      </c>
      <c r="D6" s="5">
        <v>1</v>
      </c>
      <c r="E6" s="5">
        <v>0</v>
      </c>
    </row>
    <row r="7" spans="1:5" x14ac:dyDescent="0.25">
      <c r="A7" s="52" t="s">
        <v>170</v>
      </c>
      <c r="B7" s="5">
        <v>5</v>
      </c>
      <c r="C7" s="5">
        <v>4.5</v>
      </c>
      <c r="D7" s="5">
        <v>1.5</v>
      </c>
      <c r="E7" s="5">
        <v>1</v>
      </c>
    </row>
    <row r="8" spans="1:5" x14ac:dyDescent="0.25">
      <c r="A8" s="52" t="s">
        <v>171</v>
      </c>
      <c r="B8" s="5">
        <v>4.5</v>
      </c>
      <c r="C8" s="5">
        <v>2</v>
      </c>
      <c r="D8" s="5">
        <v>1</v>
      </c>
      <c r="E8" s="5">
        <v>0</v>
      </c>
    </row>
    <row r="9" spans="1:5" x14ac:dyDescent="0.25">
      <c r="A9" s="52" t="s">
        <v>172</v>
      </c>
      <c r="B9" s="5">
        <v>8.5</v>
      </c>
      <c r="C9" s="5">
        <v>6.5</v>
      </c>
      <c r="D9" s="5">
        <v>3.5</v>
      </c>
      <c r="E9" s="5">
        <v>2</v>
      </c>
    </row>
    <row r="10" spans="1:5" x14ac:dyDescent="0.25">
      <c r="A10" s="52" t="s">
        <v>178</v>
      </c>
      <c r="B10" s="5">
        <v>0.5</v>
      </c>
      <c r="C10" s="5">
        <v>0.5</v>
      </c>
      <c r="D10" s="5">
        <v>0.5</v>
      </c>
      <c r="E10" s="5">
        <v>0.5</v>
      </c>
    </row>
    <row r="11" spans="1:5" x14ac:dyDescent="0.25">
      <c r="A11" s="52" t="s">
        <v>179</v>
      </c>
      <c r="B11" s="5">
        <v>25</v>
      </c>
      <c r="C11" s="5">
        <v>25</v>
      </c>
      <c r="D11" s="5">
        <v>5</v>
      </c>
      <c r="E11" s="5">
        <v>5</v>
      </c>
    </row>
    <row r="12" spans="1:5" x14ac:dyDescent="0.25">
      <c r="A12" s="52" t="s">
        <v>180</v>
      </c>
      <c r="B12" s="5">
        <v>75</v>
      </c>
      <c r="C12" s="5">
        <v>75</v>
      </c>
      <c r="D12" s="5">
        <v>75</v>
      </c>
      <c r="E12" s="5">
        <v>75</v>
      </c>
    </row>
    <row r="15" spans="1:5" x14ac:dyDescent="0.25">
      <c r="A15" s="51"/>
    </row>
    <row r="16" spans="1:5" x14ac:dyDescent="0.25">
      <c r="A16" s="51"/>
    </row>
    <row r="17" spans="1:1" x14ac:dyDescent="0.25">
      <c r="A17" s="51"/>
    </row>
    <row r="18" spans="1:1" x14ac:dyDescent="0.25">
      <c r="A18" s="51"/>
    </row>
    <row r="19" spans="1:1" x14ac:dyDescent="0.25">
      <c r="A19" s="51"/>
    </row>
    <row r="20" spans="1:1" x14ac:dyDescent="0.25">
      <c r="A20" s="51"/>
    </row>
    <row r="21" spans="1:1" x14ac:dyDescent="0.25">
      <c r="A21" s="51"/>
    </row>
    <row r="22" spans="1:1" x14ac:dyDescent="0.25">
      <c r="A22" s="51"/>
    </row>
    <row r="23" spans="1:1" x14ac:dyDescent="0.25">
      <c r="A23" s="51"/>
    </row>
    <row r="24" spans="1:1" x14ac:dyDescent="0.25">
      <c r="A24" s="51"/>
    </row>
    <row r="25" spans="1:1" x14ac:dyDescent="0.25">
      <c r="A25" s="51"/>
    </row>
  </sheetData>
  <mergeCells count="3">
    <mergeCell ref="B3:C3"/>
    <mergeCell ref="D3:E3"/>
    <mergeCell ref="B2:D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8B5EC2-5628-4D2A-BE1E-7BC903A34F65}">
  <dimension ref="A1:N35"/>
  <sheetViews>
    <sheetView workbookViewId="0">
      <selection activeCell="C25" sqref="C25"/>
    </sheetView>
  </sheetViews>
  <sheetFormatPr defaultRowHeight="15" x14ac:dyDescent="0.25"/>
  <cols>
    <col min="2" max="2" width="23.28515625" bestFit="1" customWidth="1"/>
    <col min="3" max="3" width="26" customWidth="1"/>
    <col min="4" max="4" width="15.85546875" bestFit="1" customWidth="1"/>
  </cols>
  <sheetData>
    <row r="1" spans="1:14" ht="28.5" x14ac:dyDescent="0.45">
      <c r="A1" s="122"/>
      <c r="B1" s="197" t="s">
        <v>222</v>
      </c>
      <c r="C1" s="197"/>
      <c r="D1" s="197"/>
      <c r="E1" s="197"/>
      <c r="F1" s="197"/>
      <c r="G1" s="197"/>
      <c r="H1" s="197"/>
      <c r="I1" s="197"/>
      <c r="J1" s="197"/>
      <c r="K1" s="197"/>
      <c r="L1" s="197"/>
      <c r="M1" s="197"/>
      <c r="N1" s="197"/>
    </row>
    <row r="2" spans="1:14" ht="16.5" thickBot="1" x14ac:dyDescent="0.3">
      <c r="A2" s="122"/>
      <c r="B2" s="198" t="s">
        <v>233</v>
      </c>
      <c r="C2" s="198"/>
      <c r="D2" s="122"/>
      <c r="E2" s="122"/>
      <c r="F2" s="122"/>
      <c r="G2" s="122"/>
      <c r="H2" s="122"/>
      <c r="I2" s="122"/>
      <c r="J2" s="122"/>
      <c r="K2" s="122"/>
      <c r="L2" s="122"/>
      <c r="M2" s="122"/>
      <c r="N2" s="122"/>
    </row>
    <row r="3" spans="1:14" x14ac:dyDescent="0.25">
      <c r="A3" s="122"/>
      <c r="B3" s="123" t="s">
        <v>223</v>
      </c>
      <c r="C3" s="125" t="s">
        <v>224</v>
      </c>
      <c r="D3" s="122"/>
      <c r="E3" s="122"/>
      <c r="F3" s="122"/>
      <c r="G3" s="122"/>
      <c r="H3" s="122"/>
      <c r="I3" s="122"/>
      <c r="J3" s="122"/>
      <c r="K3" s="122"/>
      <c r="L3" s="122"/>
      <c r="M3" s="122"/>
      <c r="N3" s="122"/>
    </row>
    <row r="4" spans="1:14" x14ac:dyDescent="0.25">
      <c r="A4" s="122"/>
      <c r="B4" s="130" t="s">
        <v>226</v>
      </c>
      <c r="C4" s="131" t="s">
        <v>225</v>
      </c>
      <c r="D4" s="122"/>
      <c r="E4" s="122"/>
      <c r="F4" s="122"/>
      <c r="G4" s="122"/>
      <c r="H4" s="122"/>
      <c r="I4" s="122"/>
      <c r="J4" s="122"/>
      <c r="K4" s="122"/>
      <c r="L4" s="122"/>
      <c r="M4" s="122"/>
      <c r="N4" s="122"/>
    </row>
    <row r="5" spans="1:14" x14ac:dyDescent="0.25">
      <c r="A5" s="122"/>
      <c r="B5" s="130" t="s">
        <v>227</v>
      </c>
      <c r="C5" s="131" t="s">
        <v>228</v>
      </c>
      <c r="D5" s="122"/>
      <c r="E5" s="122"/>
      <c r="F5" s="122"/>
      <c r="G5" s="122"/>
      <c r="H5" s="122"/>
      <c r="I5" s="122"/>
      <c r="J5" s="122"/>
      <c r="K5" s="122"/>
      <c r="L5" s="122"/>
      <c r="M5" s="122"/>
      <c r="N5" s="122"/>
    </row>
    <row r="6" spans="1:14" x14ac:dyDescent="0.25">
      <c r="A6" s="122"/>
      <c r="B6" s="130" t="s">
        <v>229</v>
      </c>
      <c r="C6" s="131" t="s">
        <v>230</v>
      </c>
      <c r="D6" s="122"/>
      <c r="E6" s="122"/>
      <c r="F6" s="122"/>
      <c r="G6" s="122"/>
      <c r="H6" s="122"/>
      <c r="I6" s="122"/>
      <c r="J6" s="122"/>
      <c r="K6" s="122"/>
      <c r="L6" s="122"/>
      <c r="M6" s="122"/>
      <c r="N6" s="122"/>
    </row>
    <row r="7" spans="1:14" ht="15.75" thickBot="1" x14ac:dyDescent="0.3">
      <c r="A7" s="122"/>
      <c r="B7" s="132" t="s">
        <v>231</v>
      </c>
      <c r="C7" s="133" t="s">
        <v>232</v>
      </c>
      <c r="D7" s="122"/>
      <c r="E7" s="122"/>
      <c r="F7" s="122"/>
      <c r="G7" s="122"/>
      <c r="H7" s="122"/>
      <c r="I7" s="122"/>
      <c r="J7" s="122"/>
      <c r="K7" s="122"/>
      <c r="L7" s="122"/>
      <c r="M7" s="122"/>
      <c r="N7" s="122"/>
    </row>
    <row r="8" spans="1:14" x14ac:dyDescent="0.25">
      <c r="A8" s="122"/>
      <c r="B8" s="122"/>
      <c r="C8" s="122"/>
      <c r="D8" s="122"/>
      <c r="E8" s="122"/>
      <c r="F8" s="122"/>
      <c r="G8" s="122"/>
      <c r="H8" s="122"/>
      <c r="I8" s="122"/>
      <c r="J8" s="122"/>
      <c r="K8" s="122"/>
      <c r="L8" s="122"/>
      <c r="M8" s="122"/>
      <c r="N8" s="122"/>
    </row>
    <row r="9" spans="1:14" ht="16.5" thickBot="1" x14ac:dyDescent="0.3">
      <c r="A9" s="122"/>
      <c r="B9" s="199" t="s">
        <v>234</v>
      </c>
      <c r="C9" s="199"/>
      <c r="D9" s="199"/>
      <c r="E9" s="122"/>
      <c r="F9" s="122"/>
      <c r="G9" s="122"/>
      <c r="H9" s="122"/>
      <c r="I9" s="122"/>
      <c r="J9" s="122"/>
      <c r="K9" s="122"/>
      <c r="L9" s="122"/>
      <c r="M9" s="122"/>
      <c r="N9" s="122"/>
    </row>
    <row r="10" spans="1:14" x14ac:dyDescent="0.25">
      <c r="A10" s="122"/>
      <c r="B10" s="123" t="s">
        <v>235</v>
      </c>
      <c r="C10" s="124" t="s">
        <v>236</v>
      </c>
      <c r="D10" s="125" t="s">
        <v>239</v>
      </c>
      <c r="E10" s="122"/>
      <c r="F10" s="122"/>
      <c r="G10" s="122"/>
      <c r="H10" s="122"/>
      <c r="I10" s="122"/>
      <c r="J10" s="122"/>
      <c r="K10" s="122"/>
      <c r="L10" s="122"/>
      <c r="M10" s="122"/>
      <c r="N10" s="122"/>
    </row>
    <row r="11" spans="1:14" ht="15.75" x14ac:dyDescent="0.25">
      <c r="A11" s="122"/>
      <c r="B11" s="126" t="s">
        <v>225</v>
      </c>
      <c r="C11" s="127" t="s">
        <v>228</v>
      </c>
      <c r="D11" s="134" t="s">
        <v>237</v>
      </c>
      <c r="E11" s="122"/>
      <c r="F11" s="122"/>
      <c r="G11" s="122"/>
      <c r="H11" s="122"/>
      <c r="I11" s="122"/>
      <c r="J11" s="122"/>
      <c r="K11" s="122"/>
      <c r="L11" s="122"/>
      <c r="M11" s="122"/>
      <c r="N11" s="122"/>
    </row>
    <row r="12" spans="1:14" ht="15.75" x14ac:dyDescent="0.25">
      <c r="A12" s="122"/>
      <c r="B12" s="126" t="s">
        <v>228</v>
      </c>
      <c r="C12" s="127" t="s">
        <v>230</v>
      </c>
      <c r="D12" s="135" t="s">
        <v>242</v>
      </c>
      <c r="E12" s="122"/>
      <c r="F12" s="122"/>
      <c r="G12" s="122"/>
      <c r="H12" s="122"/>
      <c r="I12" s="122"/>
      <c r="J12" s="122"/>
      <c r="K12" s="122"/>
      <c r="L12" s="122"/>
      <c r="M12" s="122"/>
      <c r="N12" s="122"/>
    </row>
    <row r="13" spans="1:14" ht="15.75" x14ac:dyDescent="0.25">
      <c r="A13" s="122"/>
      <c r="B13" s="126" t="s">
        <v>228</v>
      </c>
      <c r="C13" s="127" t="s">
        <v>232</v>
      </c>
      <c r="D13" s="135" t="s">
        <v>238</v>
      </c>
      <c r="E13" s="122"/>
      <c r="F13" s="122"/>
      <c r="G13" s="122"/>
      <c r="H13" s="122"/>
      <c r="I13" s="122"/>
      <c r="J13" s="122"/>
      <c r="K13" s="122"/>
      <c r="L13" s="122"/>
      <c r="M13" s="122"/>
      <c r="N13" s="122"/>
    </row>
    <row r="14" spans="1:14" ht="15.75" x14ac:dyDescent="0.25">
      <c r="A14" s="122"/>
      <c r="B14" s="126" t="s">
        <v>230</v>
      </c>
      <c r="C14" s="127" t="s">
        <v>232</v>
      </c>
      <c r="D14" s="135" t="s">
        <v>237</v>
      </c>
      <c r="E14" s="122"/>
      <c r="F14" s="122"/>
      <c r="G14" s="122"/>
      <c r="H14" s="122"/>
      <c r="I14" s="122"/>
      <c r="J14" s="122"/>
      <c r="K14" s="122"/>
      <c r="L14" s="122"/>
      <c r="M14" s="122"/>
      <c r="N14" s="122"/>
    </row>
    <row r="15" spans="1:14" ht="15.75" x14ac:dyDescent="0.25">
      <c r="A15" s="122"/>
      <c r="B15" s="126" t="s">
        <v>232</v>
      </c>
      <c r="C15" s="127" t="s">
        <v>230</v>
      </c>
      <c r="D15" s="134" t="s">
        <v>240</v>
      </c>
      <c r="E15" s="122"/>
      <c r="F15" s="122"/>
      <c r="G15" s="122"/>
      <c r="H15" s="122"/>
      <c r="I15" s="122"/>
      <c r="J15" s="122"/>
      <c r="K15" s="122"/>
      <c r="L15" s="122"/>
      <c r="M15" s="122"/>
      <c r="N15" s="122"/>
    </row>
    <row r="16" spans="1:14" ht="15.75" x14ac:dyDescent="0.25">
      <c r="A16" s="122"/>
      <c r="B16" s="126" t="s">
        <v>232</v>
      </c>
      <c r="C16" s="127" t="s">
        <v>228</v>
      </c>
      <c r="D16" s="135" t="s">
        <v>241</v>
      </c>
      <c r="E16" s="122"/>
      <c r="F16" s="122"/>
      <c r="G16" s="122"/>
      <c r="H16" s="122"/>
      <c r="I16" s="122"/>
      <c r="J16" s="122"/>
      <c r="K16" s="122"/>
      <c r="L16" s="122"/>
      <c r="M16" s="122"/>
      <c r="N16" s="122"/>
    </row>
    <row r="17" spans="1:14" ht="15.75" x14ac:dyDescent="0.25">
      <c r="A17" s="122"/>
      <c r="B17" s="126" t="s">
        <v>230</v>
      </c>
      <c r="C17" s="127" t="s">
        <v>228</v>
      </c>
      <c r="D17" s="135" t="s">
        <v>240</v>
      </c>
      <c r="E17" s="122"/>
      <c r="F17" s="122"/>
      <c r="G17" s="122"/>
      <c r="H17" s="122"/>
      <c r="I17" s="122"/>
      <c r="J17" s="122"/>
      <c r="K17" s="122"/>
      <c r="L17" s="122"/>
      <c r="M17" s="122"/>
      <c r="N17" s="122"/>
    </row>
    <row r="18" spans="1:14" ht="16.5" thickBot="1" x14ac:dyDescent="0.3">
      <c r="A18" s="122"/>
      <c r="B18" s="128" t="s">
        <v>228</v>
      </c>
      <c r="C18" s="129" t="s">
        <v>225</v>
      </c>
      <c r="D18" s="136" t="s">
        <v>240</v>
      </c>
      <c r="E18" s="122"/>
      <c r="F18" s="122"/>
      <c r="G18" s="122"/>
      <c r="H18" s="122"/>
      <c r="I18" s="122"/>
      <c r="J18" s="122"/>
      <c r="K18" s="122"/>
      <c r="L18" s="122"/>
      <c r="M18" s="122"/>
      <c r="N18" s="122"/>
    </row>
    <row r="19" spans="1:14" x14ac:dyDescent="0.25">
      <c r="A19" s="122"/>
      <c r="B19" s="122"/>
      <c r="C19" s="122"/>
      <c r="D19" s="122"/>
      <c r="E19" s="122"/>
      <c r="F19" s="122"/>
      <c r="G19" s="122"/>
      <c r="H19" s="122"/>
      <c r="I19" s="122"/>
      <c r="J19" s="122"/>
      <c r="K19" s="122"/>
      <c r="L19" s="122"/>
      <c r="M19" s="122"/>
      <c r="N19" s="122"/>
    </row>
    <row r="20" spans="1:14" x14ac:dyDescent="0.25">
      <c r="A20" s="122"/>
      <c r="B20" s="140" t="s">
        <v>244</v>
      </c>
      <c r="C20" s="141" t="s">
        <v>245</v>
      </c>
      <c r="D20" s="122"/>
      <c r="E20" s="122"/>
      <c r="F20" s="122"/>
      <c r="G20" s="122"/>
      <c r="H20" s="122"/>
      <c r="I20" s="122"/>
      <c r="J20" s="122"/>
      <c r="K20" s="122"/>
      <c r="L20" s="122"/>
      <c r="M20" s="122"/>
      <c r="N20" s="122"/>
    </row>
    <row r="21" spans="1:14" x14ac:dyDescent="0.25">
      <c r="A21" s="122"/>
      <c r="B21" s="122"/>
      <c r="C21" s="122"/>
      <c r="D21" s="122"/>
      <c r="E21" s="122"/>
      <c r="F21" s="122"/>
      <c r="G21" s="122"/>
      <c r="H21" s="122"/>
      <c r="I21" s="122"/>
      <c r="J21" s="122"/>
      <c r="K21" s="122"/>
      <c r="L21" s="122"/>
      <c r="M21" s="122"/>
      <c r="N21" s="122"/>
    </row>
    <row r="22" spans="1:14" x14ac:dyDescent="0.25">
      <c r="A22" s="122"/>
      <c r="B22" s="122"/>
      <c r="C22" s="122"/>
      <c r="D22" s="122"/>
      <c r="E22" s="122"/>
      <c r="F22" s="122"/>
      <c r="G22" s="122"/>
      <c r="H22" s="122"/>
      <c r="I22" s="122"/>
      <c r="J22" s="122"/>
      <c r="K22" s="122"/>
      <c r="L22" s="122"/>
      <c r="M22" s="122"/>
      <c r="N22" s="122"/>
    </row>
    <row r="23" spans="1:14" x14ac:dyDescent="0.25">
      <c r="A23" s="122"/>
      <c r="B23" s="122"/>
      <c r="C23" s="122"/>
      <c r="D23" s="122"/>
      <c r="E23" s="122"/>
      <c r="F23" s="122"/>
      <c r="G23" s="122"/>
      <c r="H23" s="122"/>
      <c r="I23" s="122"/>
      <c r="J23" s="122"/>
      <c r="K23" s="122"/>
      <c r="L23" s="122"/>
      <c r="M23" s="122"/>
      <c r="N23" s="122"/>
    </row>
    <row r="24" spans="1:14" x14ac:dyDescent="0.25">
      <c r="A24" s="122"/>
      <c r="B24" s="122"/>
      <c r="C24" s="122"/>
      <c r="D24" s="122"/>
      <c r="E24" s="122"/>
      <c r="F24" s="122"/>
      <c r="G24" s="122"/>
      <c r="H24" s="122"/>
      <c r="I24" s="122"/>
      <c r="J24" s="122"/>
      <c r="K24" s="122"/>
      <c r="L24" s="122"/>
      <c r="M24" s="122"/>
      <c r="N24" s="122"/>
    </row>
    <row r="25" spans="1:14" x14ac:dyDescent="0.25">
      <c r="A25" s="122"/>
      <c r="B25" s="122"/>
      <c r="C25" s="122"/>
      <c r="D25" s="122"/>
      <c r="E25" s="122"/>
      <c r="F25" s="122"/>
      <c r="G25" s="122"/>
      <c r="H25" s="122"/>
      <c r="I25" s="122"/>
      <c r="J25" s="122"/>
      <c r="K25" s="122"/>
      <c r="L25" s="122"/>
      <c r="M25" s="122"/>
      <c r="N25" s="122"/>
    </row>
    <row r="26" spans="1:14" x14ac:dyDescent="0.25">
      <c r="A26" s="122"/>
      <c r="B26" s="122"/>
      <c r="C26" s="122"/>
      <c r="D26" s="122"/>
      <c r="E26" s="122"/>
      <c r="F26" s="122"/>
      <c r="G26" s="122"/>
      <c r="H26" s="122"/>
      <c r="I26" s="122"/>
      <c r="J26" s="122"/>
      <c r="K26" s="122"/>
      <c r="L26" s="122"/>
      <c r="M26" s="122"/>
      <c r="N26" s="122"/>
    </row>
    <row r="27" spans="1:14" x14ac:dyDescent="0.25">
      <c r="A27" s="122"/>
      <c r="B27" s="122"/>
      <c r="C27" s="122"/>
      <c r="D27" s="122"/>
      <c r="E27" s="122"/>
      <c r="F27" s="122"/>
      <c r="G27" s="122"/>
      <c r="H27" s="122"/>
      <c r="I27" s="122"/>
      <c r="J27" s="122"/>
      <c r="K27" s="122"/>
      <c r="L27" s="122"/>
      <c r="M27" s="122"/>
      <c r="N27" s="122"/>
    </row>
    <row r="28" spans="1:14" x14ac:dyDescent="0.25">
      <c r="A28" s="122"/>
      <c r="B28" s="122"/>
      <c r="C28" s="122"/>
      <c r="D28" s="122"/>
      <c r="E28" s="122"/>
      <c r="F28" s="122"/>
      <c r="G28" s="122"/>
      <c r="H28" s="122"/>
      <c r="I28" s="122"/>
      <c r="J28" s="122"/>
      <c r="K28" s="122"/>
      <c r="L28" s="122"/>
      <c r="M28" s="122"/>
      <c r="N28" s="122"/>
    </row>
    <row r="29" spans="1:14" x14ac:dyDescent="0.25">
      <c r="A29" s="122"/>
      <c r="B29" s="122"/>
      <c r="C29" s="122"/>
      <c r="D29" s="122"/>
      <c r="E29" s="122"/>
      <c r="F29" s="122"/>
      <c r="G29" s="122"/>
      <c r="H29" s="122"/>
      <c r="I29" s="122"/>
      <c r="J29" s="122"/>
      <c r="K29" s="122"/>
      <c r="L29" s="122"/>
      <c r="M29" s="122"/>
      <c r="N29" s="122"/>
    </row>
    <row r="30" spans="1:14" x14ac:dyDescent="0.25">
      <c r="A30" s="122"/>
      <c r="B30" s="122"/>
      <c r="C30" s="122"/>
      <c r="D30" s="122"/>
      <c r="E30" s="122"/>
      <c r="F30" s="122"/>
      <c r="G30" s="122"/>
      <c r="H30" s="122"/>
      <c r="I30" s="122"/>
      <c r="J30" s="122"/>
      <c r="K30" s="122"/>
      <c r="L30" s="122"/>
      <c r="M30" s="122"/>
      <c r="N30" s="122"/>
    </row>
    <row r="31" spans="1:14" x14ac:dyDescent="0.25">
      <c r="A31" s="122"/>
      <c r="B31" s="122"/>
      <c r="C31" s="122"/>
      <c r="D31" s="122"/>
      <c r="E31" s="122"/>
      <c r="F31" s="122"/>
      <c r="G31" s="122"/>
      <c r="H31" s="122"/>
      <c r="I31" s="122"/>
      <c r="J31" s="122"/>
      <c r="K31" s="122"/>
      <c r="L31" s="122"/>
      <c r="M31" s="122"/>
      <c r="N31" s="122"/>
    </row>
    <row r="32" spans="1:14" x14ac:dyDescent="0.25">
      <c r="A32" s="122"/>
      <c r="B32" s="122"/>
      <c r="C32" s="122"/>
      <c r="D32" s="122"/>
      <c r="E32" s="122"/>
      <c r="F32" s="122"/>
      <c r="G32" s="122"/>
      <c r="H32" s="122"/>
      <c r="I32" s="122"/>
      <c r="J32" s="122"/>
      <c r="K32" s="122"/>
      <c r="L32" s="122"/>
      <c r="M32" s="122"/>
      <c r="N32" s="122"/>
    </row>
    <row r="33" spans="1:14" x14ac:dyDescent="0.25">
      <c r="A33" s="122"/>
      <c r="B33" s="122"/>
      <c r="C33" s="122"/>
      <c r="D33" s="122"/>
      <c r="E33" s="122"/>
      <c r="F33" s="122"/>
      <c r="G33" s="122"/>
      <c r="H33" s="122"/>
      <c r="I33" s="122"/>
      <c r="J33" s="122"/>
      <c r="K33" s="122"/>
      <c r="L33" s="122"/>
      <c r="M33" s="122"/>
      <c r="N33" s="122"/>
    </row>
    <row r="34" spans="1:14" x14ac:dyDescent="0.25">
      <c r="A34" s="122"/>
      <c r="B34" s="122"/>
      <c r="C34" s="122"/>
      <c r="D34" s="122"/>
      <c r="E34" s="122"/>
      <c r="F34" s="122"/>
      <c r="G34" s="122"/>
      <c r="H34" s="122"/>
      <c r="I34" s="122"/>
      <c r="J34" s="122"/>
      <c r="K34" s="122"/>
      <c r="L34" s="122"/>
      <c r="M34" s="122"/>
      <c r="N34" s="122"/>
    </row>
    <row r="35" spans="1:14" x14ac:dyDescent="0.25">
      <c r="A35" s="122"/>
      <c r="B35" s="122"/>
      <c r="C35" s="122"/>
      <c r="D35" s="122"/>
      <c r="E35" s="122"/>
      <c r="F35" s="122"/>
      <c r="G35" s="122"/>
      <c r="H35" s="122"/>
      <c r="I35" s="122"/>
      <c r="J35" s="122"/>
      <c r="K35" s="122"/>
      <c r="L35" s="122"/>
      <c r="M35" s="122"/>
      <c r="N35" s="122"/>
    </row>
  </sheetData>
  <mergeCells count="3">
    <mergeCell ref="B1:N1"/>
    <mergeCell ref="B2:C2"/>
    <mergeCell ref="B9:D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831A2-6BBD-4CC1-B2A3-16B74AD316C9}">
  <dimension ref="A1:AH96"/>
  <sheetViews>
    <sheetView tabSelected="1" topLeftCell="A71" zoomScale="55" zoomScaleNormal="55" workbookViewId="0">
      <selection activeCell="E79" sqref="E79"/>
    </sheetView>
  </sheetViews>
  <sheetFormatPr defaultRowHeight="15" x14ac:dyDescent="0.25"/>
  <cols>
    <col min="1" max="1" width="8.7109375" style="20"/>
    <col min="2" max="2" width="68.7109375" bestFit="1" customWidth="1"/>
    <col min="3" max="3" width="44.7109375" customWidth="1"/>
    <col min="4" max="4" width="45.85546875" bestFit="1" customWidth="1"/>
    <col min="5" max="5" width="65.42578125" bestFit="1" customWidth="1"/>
    <col min="6" max="6" width="46.42578125" bestFit="1" customWidth="1"/>
    <col min="7" max="7" width="41.5703125" customWidth="1"/>
    <col min="8" max="8" width="52" hidden="1" customWidth="1"/>
    <col min="10" max="10" width="18.85546875" hidden="1" customWidth="1"/>
  </cols>
  <sheetData>
    <row r="1" spans="1:34" s="6" customFormat="1" ht="18.95" customHeight="1" x14ac:dyDescent="0.25">
      <c r="A1" s="20"/>
    </row>
    <row r="2" spans="1:34" ht="72.95" customHeight="1" x14ac:dyDescent="1.4">
      <c r="B2" s="200" t="s">
        <v>53</v>
      </c>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row>
    <row r="3" spans="1:34" s="6" customFormat="1" ht="18.600000000000001" customHeight="1" x14ac:dyDescent="0.25">
      <c r="A3" s="20"/>
    </row>
    <row r="4" spans="1:34" s="6" customFormat="1" ht="29.1" customHeight="1" x14ac:dyDescent="0.4">
      <c r="A4" s="21" t="s">
        <v>57</v>
      </c>
      <c r="B4" s="201" t="s">
        <v>51</v>
      </c>
      <c r="C4" s="201"/>
      <c r="D4" s="201"/>
      <c r="E4" s="201"/>
      <c r="F4" s="201"/>
      <c r="G4" s="201"/>
      <c r="H4" s="201"/>
      <c r="I4" s="201"/>
      <c r="J4" s="201"/>
      <c r="K4" s="201"/>
      <c r="L4" s="201"/>
      <c r="M4" s="201"/>
      <c r="N4" s="201"/>
      <c r="O4" s="201"/>
      <c r="P4" s="201"/>
      <c r="Q4" s="201"/>
      <c r="R4" s="201"/>
      <c r="S4" s="201"/>
      <c r="T4" s="201"/>
      <c r="U4" s="201"/>
      <c r="V4" s="201"/>
      <c r="W4" s="201"/>
      <c r="X4" s="201"/>
      <c r="Y4" s="201"/>
      <c r="Z4" s="201"/>
      <c r="AA4" s="201"/>
      <c r="AB4" s="201"/>
      <c r="AC4" s="201"/>
      <c r="AD4" s="201"/>
      <c r="AE4" s="201"/>
      <c r="AF4" s="201"/>
      <c r="AG4" s="201"/>
      <c r="AH4" s="201"/>
    </row>
    <row r="5" spans="1:34" s="7" customFormat="1" ht="30.95" customHeight="1" x14ac:dyDescent="0.35">
      <c r="A5" s="20"/>
      <c r="B5" s="60" t="s">
        <v>56</v>
      </c>
      <c r="C5" s="60" t="s">
        <v>31</v>
      </c>
      <c r="D5" s="60" t="s">
        <v>46</v>
      </c>
      <c r="E5" s="60" t="s">
        <v>108</v>
      </c>
      <c r="F5" s="61"/>
      <c r="G5" s="61"/>
      <c r="H5" s="61"/>
      <c r="I5" s="61"/>
      <c r="J5" s="61"/>
      <c r="K5" s="61"/>
      <c r="L5" s="61"/>
      <c r="M5" s="61"/>
      <c r="N5" s="61"/>
      <c r="O5" s="61"/>
      <c r="P5" s="61"/>
      <c r="Q5" s="61"/>
      <c r="R5" s="61"/>
      <c r="S5" s="61"/>
      <c r="T5" s="61"/>
      <c r="U5" s="61"/>
      <c r="V5" s="61"/>
      <c r="W5" s="61"/>
      <c r="X5" s="61"/>
      <c r="Y5" s="61"/>
      <c r="Z5" s="61"/>
      <c r="AA5" s="61"/>
      <c r="AB5" s="61"/>
      <c r="AC5" s="61"/>
      <c r="AD5" s="61"/>
      <c r="AE5" s="61"/>
      <c r="AF5" s="61"/>
      <c r="AG5" s="61"/>
      <c r="AH5" s="61"/>
    </row>
    <row r="6" spans="1:34" ht="21" x14ac:dyDescent="0.35">
      <c r="B6" s="145" t="s">
        <v>152</v>
      </c>
      <c r="C6" s="150" t="str">
        <f>VLOOKUP(B6, 'Property deatils INPUT'!A2:D39, 2, FALSE)</f>
        <v>-</v>
      </c>
      <c r="D6" s="150" t="str">
        <f>VLOOKUP('Property and household details'!B6, 'Property deatils INPUT'!A:D, 4, FALSE)</f>
        <v>-</v>
      </c>
      <c r="E6" s="144" t="s">
        <v>301</v>
      </c>
      <c r="F6" s="62"/>
      <c r="G6" s="62"/>
      <c r="H6" s="62"/>
      <c r="I6" s="62"/>
      <c r="J6" s="62"/>
      <c r="K6" s="62"/>
      <c r="L6" s="62"/>
      <c r="M6" s="62"/>
      <c r="N6" s="62"/>
      <c r="O6" s="62"/>
      <c r="P6" s="62"/>
      <c r="Q6" s="62"/>
      <c r="R6" s="62"/>
      <c r="S6" s="62"/>
      <c r="T6" s="62"/>
      <c r="U6" s="62"/>
      <c r="V6" s="62"/>
      <c r="W6" s="62"/>
      <c r="X6" s="62"/>
      <c r="Y6" s="62"/>
      <c r="Z6" s="62"/>
      <c r="AA6" s="62"/>
      <c r="AB6" s="62"/>
      <c r="AC6" s="62"/>
      <c r="AD6" s="62"/>
      <c r="AE6" s="62"/>
      <c r="AF6" s="62"/>
      <c r="AG6" s="62"/>
      <c r="AH6" s="62"/>
    </row>
    <row r="7" spans="1:34" ht="30" customHeight="1" x14ac:dyDescent="0.35">
      <c r="B7" s="57"/>
      <c r="C7" s="57"/>
      <c r="D7" s="57"/>
      <c r="E7" s="57"/>
      <c r="F7" s="62"/>
      <c r="G7" s="62"/>
      <c r="H7" s="62"/>
      <c r="I7" s="62"/>
      <c r="J7" s="62"/>
      <c r="K7" s="62"/>
      <c r="L7" s="62"/>
      <c r="M7" s="62"/>
      <c r="N7" s="62"/>
      <c r="O7" s="62"/>
      <c r="P7" s="62"/>
      <c r="Q7" s="62"/>
      <c r="R7" s="62"/>
      <c r="S7" s="62"/>
      <c r="T7" s="62"/>
      <c r="U7" s="62"/>
      <c r="V7" s="62"/>
      <c r="W7" s="62"/>
      <c r="X7" s="62"/>
      <c r="Y7" s="62"/>
      <c r="Z7" s="62"/>
      <c r="AA7" s="62"/>
      <c r="AB7" s="62"/>
      <c r="AC7" s="62"/>
      <c r="AD7" s="62"/>
      <c r="AE7" s="62"/>
      <c r="AF7" s="62"/>
      <c r="AG7" s="62"/>
      <c r="AH7" s="62"/>
    </row>
    <row r="8" spans="1:34" s="7" customFormat="1" ht="21" x14ac:dyDescent="0.35">
      <c r="A8" s="20"/>
      <c r="B8" s="63"/>
      <c r="C8" s="63"/>
      <c r="D8" s="63"/>
      <c r="E8" s="63"/>
      <c r="F8" s="61"/>
      <c r="G8" s="61"/>
      <c r="H8" s="61"/>
      <c r="I8" s="61"/>
      <c r="J8" s="61"/>
      <c r="K8" s="61"/>
      <c r="L8" s="61"/>
      <c r="M8" s="61"/>
      <c r="N8" s="61"/>
      <c r="O8" s="61"/>
      <c r="P8" s="61"/>
      <c r="Q8" s="61"/>
      <c r="R8" s="61"/>
      <c r="S8" s="61"/>
      <c r="T8" s="61"/>
      <c r="U8" s="61"/>
      <c r="V8" s="61"/>
      <c r="W8" s="61"/>
      <c r="X8" s="61"/>
      <c r="Y8" s="61"/>
      <c r="Z8" s="61"/>
      <c r="AA8" s="61"/>
      <c r="AB8" s="61"/>
      <c r="AC8" s="61"/>
      <c r="AD8" s="61"/>
      <c r="AE8" s="61"/>
      <c r="AF8" s="61"/>
      <c r="AG8" s="61"/>
      <c r="AH8" s="61"/>
    </row>
    <row r="9" spans="1:34" x14ac:dyDescent="0.25">
      <c r="B9" s="202" t="s">
        <v>54</v>
      </c>
      <c r="C9" s="202"/>
      <c r="D9" s="202"/>
      <c r="E9" s="202"/>
      <c r="F9" s="202"/>
      <c r="G9" s="202"/>
      <c r="H9" s="202"/>
      <c r="I9" s="202"/>
      <c r="J9" s="202"/>
      <c r="K9" s="202"/>
      <c r="L9" s="202"/>
      <c r="M9" s="202"/>
      <c r="N9" s="202"/>
      <c r="O9" s="202"/>
      <c r="P9" s="202"/>
      <c r="Q9" s="202"/>
      <c r="R9" s="202"/>
      <c r="S9" s="202"/>
      <c r="T9" s="202"/>
      <c r="U9" s="202"/>
      <c r="V9" s="202"/>
      <c r="W9" s="202"/>
      <c r="X9" s="202"/>
      <c r="Y9" s="202"/>
      <c r="Z9" s="202"/>
      <c r="AA9" s="202"/>
      <c r="AB9" s="202"/>
      <c r="AC9" s="202"/>
      <c r="AD9" s="202"/>
      <c r="AE9" s="202"/>
      <c r="AF9" s="202"/>
      <c r="AG9" s="202"/>
      <c r="AH9" s="202"/>
    </row>
    <row r="10" spans="1:34" ht="24" x14ac:dyDescent="0.4">
      <c r="A10" s="22" t="s">
        <v>58</v>
      </c>
      <c r="B10" s="202"/>
      <c r="C10" s="202"/>
      <c r="D10" s="202"/>
      <c r="E10" s="202"/>
      <c r="F10" s="202"/>
      <c r="G10" s="202"/>
      <c r="H10" s="202"/>
      <c r="I10" s="202"/>
      <c r="J10" s="202"/>
      <c r="K10" s="202"/>
      <c r="L10" s="202"/>
      <c r="M10" s="202"/>
      <c r="N10" s="202"/>
      <c r="O10" s="202"/>
      <c r="P10" s="202"/>
      <c r="Q10" s="202"/>
      <c r="R10" s="202"/>
      <c r="S10" s="202"/>
      <c r="T10" s="202"/>
      <c r="U10" s="202"/>
      <c r="V10" s="202"/>
      <c r="W10" s="202"/>
      <c r="X10" s="202"/>
      <c r="Y10" s="202"/>
      <c r="Z10" s="202"/>
      <c r="AA10" s="202"/>
      <c r="AB10" s="202"/>
      <c r="AC10" s="202"/>
      <c r="AD10" s="202"/>
      <c r="AE10" s="202"/>
      <c r="AF10" s="202"/>
      <c r="AG10" s="202"/>
      <c r="AH10" s="202"/>
    </row>
    <row r="11" spans="1:34" s="7" customFormat="1" ht="18.75" customHeight="1" x14ac:dyDescent="0.4">
      <c r="A11" s="22"/>
      <c r="B11" s="64"/>
      <c r="C11" s="64"/>
      <c r="D11" s="64"/>
      <c r="E11" s="64"/>
      <c r="F11" s="64"/>
      <c r="G11" s="64"/>
      <c r="H11" s="64"/>
      <c r="I11" s="64"/>
      <c r="J11" s="64"/>
      <c r="K11" s="64"/>
      <c r="L11" s="64"/>
      <c r="M11" s="64"/>
      <c r="N11" s="64"/>
      <c r="O11" s="64"/>
      <c r="P11" s="64"/>
      <c r="Q11" s="64"/>
      <c r="R11" s="64"/>
      <c r="S11" s="64"/>
      <c r="T11" s="64"/>
      <c r="U11" s="64"/>
      <c r="V11" s="64"/>
      <c r="W11" s="64"/>
      <c r="X11" s="64"/>
      <c r="Y11" s="64"/>
      <c r="Z11" s="64"/>
      <c r="AA11" s="64"/>
      <c r="AB11" s="64"/>
      <c r="AC11" s="64"/>
      <c r="AD11" s="64"/>
      <c r="AE11" s="64"/>
      <c r="AF11" s="64"/>
      <c r="AG11" s="64"/>
      <c r="AH11" s="64"/>
    </row>
    <row r="12" spans="1:34" s="9" customFormat="1" ht="21" x14ac:dyDescent="0.35">
      <c r="A12" s="23"/>
      <c r="B12" s="65" t="s">
        <v>55</v>
      </c>
      <c r="C12" s="65" t="s">
        <v>52</v>
      </c>
      <c r="D12" s="207" t="s">
        <v>299</v>
      </c>
      <c r="E12" s="66"/>
      <c r="F12" s="66"/>
      <c r="G12" s="66"/>
      <c r="H12" s="66"/>
      <c r="I12" s="66"/>
      <c r="J12" s="66"/>
      <c r="K12" s="66"/>
      <c r="L12" s="66"/>
      <c r="M12" s="66"/>
      <c r="N12" s="66"/>
      <c r="O12" s="66"/>
      <c r="P12" s="66"/>
      <c r="Q12" s="66"/>
      <c r="R12" s="66"/>
      <c r="S12" s="66"/>
      <c r="T12" s="66"/>
      <c r="U12" s="66"/>
      <c r="V12" s="66"/>
      <c r="W12" s="66"/>
      <c r="X12" s="66"/>
      <c r="Y12" s="66"/>
      <c r="Z12" s="66"/>
      <c r="AA12" s="66"/>
      <c r="AB12" s="66"/>
      <c r="AC12" s="66"/>
      <c r="AD12" s="66"/>
      <c r="AE12" s="66"/>
      <c r="AF12" s="66"/>
      <c r="AG12" s="66"/>
      <c r="AH12" s="66"/>
    </row>
    <row r="13" spans="1:34" s="9" customFormat="1" ht="21" x14ac:dyDescent="0.35">
      <c r="A13" s="23"/>
      <c r="B13" s="144" t="s">
        <v>302</v>
      </c>
      <c r="C13" s="149">
        <f>((N(B13)*((24.8+9.9+11)+21.9))/1000)</f>
        <v>0</v>
      </c>
      <c r="D13" s="57"/>
      <c r="E13" s="66"/>
      <c r="F13" s="66"/>
      <c r="G13" s="66"/>
      <c r="H13" s="66"/>
      <c r="I13" s="66"/>
      <c r="J13" s="66"/>
      <c r="K13" s="66"/>
      <c r="L13" s="66"/>
      <c r="M13" s="66"/>
      <c r="N13" s="66"/>
      <c r="O13" s="66"/>
      <c r="P13" s="66"/>
      <c r="Q13" s="66"/>
      <c r="R13" s="66"/>
      <c r="S13" s="66"/>
      <c r="T13" s="66"/>
      <c r="U13" s="66"/>
      <c r="V13" s="66"/>
      <c r="W13" s="66"/>
      <c r="X13" s="66"/>
      <c r="Y13" s="66"/>
      <c r="Z13" s="66"/>
      <c r="AA13" s="66"/>
      <c r="AB13" s="66"/>
      <c r="AC13" s="66"/>
      <c r="AD13" s="66"/>
      <c r="AE13" s="66"/>
      <c r="AF13" s="66"/>
      <c r="AG13" s="66"/>
      <c r="AH13" s="66"/>
    </row>
    <row r="14" spans="1:34" s="9" customFormat="1" ht="17.25" customHeight="1" x14ac:dyDescent="0.35">
      <c r="A14" s="23"/>
      <c r="B14" s="57"/>
      <c r="C14" s="57"/>
      <c r="D14" s="57"/>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row>
    <row r="15" spans="1:34" s="7" customFormat="1" x14ac:dyDescent="0.25">
      <c r="A15" s="20"/>
      <c r="B15" s="61"/>
      <c r="C15" s="61"/>
      <c r="D15" s="61"/>
      <c r="E15" s="61"/>
      <c r="F15" s="61"/>
      <c r="G15" s="61"/>
      <c r="H15" s="61"/>
      <c r="I15" s="61"/>
      <c r="J15" s="61"/>
      <c r="K15" s="61"/>
      <c r="L15" s="61"/>
      <c r="M15" s="61"/>
      <c r="N15" s="61"/>
      <c r="O15" s="61"/>
      <c r="P15" s="61"/>
      <c r="Q15" s="61"/>
      <c r="R15" s="61"/>
      <c r="S15" s="61"/>
      <c r="T15" s="61"/>
      <c r="U15" s="61"/>
      <c r="V15" s="61"/>
      <c r="W15" s="61"/>
      <c r="X15" s="61"/>
      <c r="Y15" s="61"/>
      <c r="Z15" s="61"/>
      <c r="AA15" s="61"/>
      <c r="AB15" s="61"/>
      <c r="AC15" s="61"/>
      <c r="AD15" s="61"/>
      <c r="AE15" s="61"/>
      <c r="AF15" s="61"/>
      <c r="AG15" s="61"/>
      <c r="AH15" s="61"/>
    </row>
    <row r="16" spans="1:34" ht="32.450000000000003" customHeight="1" x14ac:dyDescent="0.4">
      <c r="A16" s="21" t="s">
        <v>59</v>
      </c>
      <c r="B16" s="67" t="s">
        <v>60</v>
      </c>
      <c r="C16" s="68"/>
      <c r="D16" s="68"/>
      <c r="E16" s="68"/>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row>
    <row r="17" spans="1:34" s="7" customFormat="1" ht="17.25" customHeight="1" x14ac:dyDescent="0.4">
      <c r="A17" s="21"/>
      <c r="B17" s="69"/>
      <c r="C17" s="61"/>
      <c r="D17" s="61"/>
      <c r="E17" s="208" t="s">
        <v>300</v>
      </c>
      <c r="F17" s="61"/>
      <c r="G17" s="61"/>
      <c r="H17" s="61"/>
      <c r="I17" s="61"/>
      <c r="J17" s="61"/>
      <c r="K17" s="61"/>
      <c r="L17" s="61"/>
      <c r="M17" s="61"/>
      <c r="N17" s="61"/>
      <c r="O17" s="61"/>
      <c r="P17" s="61"/>
      <c r="Q17" s="61"/>
      <c r="R17" s="61"/>
      <c r="S17" s="61"/>
      <c r="T17" s="61"/>
      <c r="U17" s="61"/>
      <c r="V17" s="61"/>
      <c r="W17" s="61"/>
      <c r="X17" s="61"/>
      <c r="Y17" s="61"/>
      <c r="Z17" s="61"/>
      <c r="AA17" s="61"/>
      <c r="AB17" s="61"/>
      <c r="AC17" s="61"/>
      <c r="AD17" s="61"/>
      <c r="AE17" s="61"/>
      <c r="AF17" s="61"/>
      <c r="AG17" s="61"/>
      <c r="AH17" s="61"/>
    </row>
    <row r="18" spans="1:34" s="9" customFormat="1" ht="21" x14ac:dyDescent="0.35">
      <c r="A18" s="23"/>
      <c r="B18" s="65" t="s">
        <v>69</v>
      </c>
      <c r="C18" s="65" t="s">
        <v>70</v>
      </c>
      <c r="D18" s="65" t="s">
        <v>263</v>
      </c>
      <c r="E18" s="158" t="s">
        <v>247</v>
      </c>
      <c r="F18" s="157" t="s">
        <v>248</v>
      </c>
      <c r="G18" s="65" t="s">
        <v>195</v>
      </c>
      <c r="H18" s="66" t="s">
        <v>249</v>
      </c>
      <c r="I18" s="66"/>
      <c r="J18" s="66"/>
      <c r="K18" s="66"/>
      <c r="L18" s="66"/>
      <c r="M18" s="66"/>
      <c r="N18" s="66"/>
      <c r="O18" s="66"/>
      <c r="P18" s="66"/>
      <c r="Q18" s="66"/>
      <c r="R18" s="66"/>
      <c r="S18" s="66"/>
      <c r="T18" s="66"/>
      <c r="U18" s="66"/>
      <c r="V18" s="66"/>
      <c r="W18" s="66"/>
      <c r="X18" s="66"/>
      <c r="Y18" s="66"/>
      <c r="Z18" s="66"/>
      <c r="AA18" s="66"/>
      <c r="AB18" s="66"/>
      <c r="AC18" s="66"/>
      <c r="AD18" s="66"/>
      <c r="AE18" s="66"/>
      <c r="AF18" s="66"/>
      <c r="AG18" s="66"/>
      <c r="AH18" s="66"/>
    </row>
    <row r="19" spans="1:34" s="9" customFormat="1" ht="21" x14ac:dyDescent="0.35">
      <c r="A19" s="23"/>
      <c r="B19" s="145" t="s">
        <v>160</v>
      </c>
      <c r="C19" s="144" t="s">
        <v>153</v>
      </c>
      <c r="D19" s="144" t="s">
        <v>153</v>
      </c>
      <c r="E19" s="159" t="s">
        <v>183</v>
      </c>
      <c r="F19" s="146" t="s">
        <v>154</v>
      </c>
      <c r="G19" s="168">
        <f>(_xlfn.IFNA(VLOOKUP(B19,'Livestock drinking requirements'!$A$3:$E$19,2,FALSE),0)*(N(D19)*30.437)*N(C19)/1000000)-H19</f>
        <v>0</v>
      </c>
      <c r="H19" s="66"/>
      <c r="I19" s="66"/>
      <c r="J19" s="66"/>
      <c r="K19" s="66"/>
      <c r="L19" s="66"/>
      <c r="M19" s="66"/>
      <c r="N19" s="66"/>
      <c r="O19" s="66"/>
      <c r="P19" s="66"/>
      <c r="Q19" s="66"/>
      <c r="R19" s="66"/>
      <c r="S19" s="66"/>
      <c r="T19" s="66"/>
      <c r="U19" s="66"/>
      <c r="V19" s="66"/>
      <c r="W19" s="66"/>
      <c r="X19" s="66"/>
      <c r="Y19" s="66"/>
      <c r="Z19" s="66"/>
      <c r="AA19" s="66"/>
      <c r="AB19" s="66"/>
      <c r="AC19" s="66"/>
      <c r="AD19" s="66"/>
      <c r="AE19" s="66"/>
      <c r="AF19" s="66"/>
      <c r="AG19" s="66"/>
      <c r="AH19" s="66"/>
    </row>
    <row r="20" spans="1:34" s="9" customFormat="1" ht="21" x14ac:dyDescent="0.35">
      <c r="A20" s="23"/>
      <c r="B20" s="145" t="s">
        <v>160</v>
      </c>
      <c r="C20" s="144" t="s">
        <v>153</v>
      </c>
      <c r="D20" s="144" t="s">
        <v>153</v>
      </c>
      <c r="E20" s="159" t="s">
        <v>183</v>
      </c>
      <c r="F20" s="146" t="s">
        <v>154</v>
      </c>
      <c r="G20" s="168">
        <f>(_xlfn.IFNA(VLOOKUP(B20,'Livestock drinking requirements'!$A$3:$E$19,2,FALSE),0)*(N(D20)*30.437)*N(C20)/1000000)-H20</f>
        <v>0</v>
      </c>
      <c r="H20" s="66"/>
      <c r="I20" s="66"/>
      <c r="J20" s="66"/>
      <c r="K20" s="66"/>
      <c r="L20" s="66"/>
      <c r="M20" s="66"/>
      <c r="N20" s="66"/>
      <c r="O20" s="66"/>
      <c r="P20" s="66"/>
      <c r="Q20" s="66"/>
      <c r="R20" s="66"/>
      <c r="S20" s="66"/>
      <c r="T20" s="66"/>
      <c r="U20" s="66"/>
      <c r="V20" s="66"/>
      <c r="W20" s="66"/>
      <c r="X20" s="66"/>
      <c r="Y20" s="66"/>
      <c r="Z20" s="66"/>
      <c r="AA20" s="66"/>
      <c r="AB20" s="66"/>
      <c r="AC20" s="66"/>
      <c r="AD20" s="66"/>
      <c r="AE20" s="66"/>
      <c r="AF20" s="66"/>
      <c r="AG20" s="66"/>
      <c r="AH20" s="66"/>
    </row>
    <row r="21" spans="1:34" s="9" customFormat="1" ht="21" x14ac:dyDescent="0.35">
      <c r="A21" s="23"/>
      <c r="B21" s="145" t="s">
        <v>160</v>
      </c>
      <c r="C21" s="144" t="s">
        <v>153</v>
      </c>
      <c r="D21" s="144" t="s">
        <v>153</v>
      </c>
      <c r="E21" s="159" t="s">
        <v>183</v>
      </c>
      <c r="F21" s="146" t="s">
        <v>154</v>
      </c>
      <c r="G21" s="168">
        <f>(_xlfn.IFNA(VLOOKUP(B21,'Livestock drinking requirements'!$A$3:$E$19,2,FALSE),0)*(N(D21)*30.437)*N(C21)/1000000)-H21</f>
        <v>0</v>
      </c>
      <c r="H21" s="66"/>
      <c r="I21" s="66"/>
      <c r="J21" s="66"/>
      <c r="K21" s="66"/>
      <c r="L21" s="66"/>
      <c r="M21" s="66"/>
      <c r="N21" s="66"/>
      <c r="O21" s="66"/>
      <c r="P21" s="66"/>
      <c r="Q21" s="66"/>
      <c r="R21" s="66"/>
      <c r="S21" s="66"/>
      <c r="T21" s="66"/>
      <c r="U21" s="66"/>
      <c r="V21" s="66"/>
      <c r="W21" s="66"/>
      <c r="X21" s="66"/>
      <c r="Y21" s="66"/>
      <c r="Z21" s="66"/>
      <c r="AA21" s="66"/>
      <c r="AB21" s="66"/>
      <c r="AC21" s="66"/>
      <c r="AD21" s="66"/>
      <c r="AE21" s="66"/>
      <c r="AF21" s="66"/>
      <c r="AG21" s="66"/>
      <c r="AH21" s="66"/>
    </row>
    <row r="22" spans="1:34" s="9" customFormat="1" ht="21" x14ac:dyDescent="0.35">
      <c r="A22" s="23"/>
      <c r="B22" s="145" t="s">
        <v>160</v>
      </c>
      <c r="C22" s="144" t="s">
        <v>153</v>
      </c>
      <c r="D22" s="144" t="s">
        <v>153</v>
      </c>
      <c r="E22" s="159" t="s">
        <v>183</v>
      </c>
      <c r="F22" s="146" t="s">
        <v>154</v>
      </c>
      <c r="G22" s="168">
        <f>(_xlfn.IFNA(VLOOKUP(B22,'Livestock drinking requirements'!$A$3:$E$19,2,FALSE),0)*(N(D22)*30.437)*N(C22)/1000000)-H22</f>
        <v>0</v>
      </c>
      <c r="H22" s="66"/>
      <c r="I22" s="66"/>
      <c r="J22" s="66"/>
      <c r="K22" s="66"/>
      <c r="L22" s="66"/>
      <c r="M22" s="66"/>
      <c r="N22" s="66"/>
      <c r="O22" s="66"/>
      <c r="P22" s="66"/>
      <c r="Q22" s="66"/>
      <c r="R22" s="66"/>
      <c r="S22" s="66"/>
      <c r="T22" s="66"/>
      <c r="U22" s="66"/>
      <c r="V22" s="66"/>
      <c r="W22" s="66"/>
      <c r="X22" s="66"/>
      <c r="Y22" s="66"/>
      <c r="Z22" s="66"/>
      <c r="AA22" s="66"/>
      <c r="AB22" s="66"/>
      <c r="AC22" s="66"/>
      <c r="AD22" s="66"/>
      <c r="AE22" s="66"/>
      <c r="AF22" s="66"/>
      <c r="AG22" s="66"/>
      <c r="AH22" s="66"/>
    </row>
    <row r="23" spans="1:34" s="9" customFormat="1" ht="21" x14ac:dyDescent="0.35">
      <c r="A23" s="23"/>
      <c r="B23" s="145" t="s">
        <v>160</v>
      </c>
      <c r="C23" s="144" t="s">
        <v>153</v>
      </c>
      <c r="D23" s="144" t="s">
        <v>153</v>
      </c>
      <c r="E23" s="159" t="s">
        <v>183</v>
      </c>
      <c r="F23" s="146" t="s">
        <v>154</v>
      </c>
      <c r="G23" s="168">
        <f>(_xlfn.IFNA(VLOOKUP(B23,'Livestock drinking requirements'!$A$3:$E$19,2,FALSE),0)*(N(D23)*30.437)*N(C23)/1000000)-H23</f>
        <v>0</v>
      </c>
      <c r="H23" s="66"/>
      <c r="I23" s="66"/>
      <c r="J23" s="66"/>
      <c r="K23" s="66"/>
      <c r="L23" s="66"/>
      <c r="M23" s="66"/>
      <c r="N23" s="66"/>
      <c r="O23" s="66"/>
      <c r="P23" s="66"/>
      <c r="Q23" s="66"/>
      <c r="R23" s="66"/>
      <c r="S23" s="66"/>
      <c r="T23" s="66"/>
      <c r="U23" s="66"/>
      <c r="V23" s="66"/>
      <c r="W23" s="66"/>
      <c r="X23" s="66"/>
      <c r="Y23" s="66"/>
      <c r="Z23" s="66"/>
      <c r="AA23" s="66"/>
      <c r="AB23" s="66"/>
      <c r="AC23" s="66"/>
      <c r="AD23" s="66"/>
      <c r="AE23" s="66"/>
      <c r="AF23" s="66"/>
      <c r="AG23" s="66"/>
      <c r="AH23" s="66"/>
    </row>
    <row r="24" spans="1:34" s="9" customFormat="1" ht="21" x14ac:dyDescent="0.35">
      <c r="A24" s="23"/>
      <c r="B24" s="145" t="s">
        <v>160</v>
      </c>
      <c r="C24" s="144" t="s">
        <v>153</v>
      </c>
      <c r="D24" s="144" t="s">
        <v>153</v>
      </c>
      <c r="E24" s="159" t="s">
        <v>183</v>
      </c>
      <c r="F24" s="146" t="s">
        <v>154</v>
      </c>
      <c r="G24" s="168">
        <f>(_xlfn.IFNA(VLOOKUP(B24,'Livestock drinking requirements'!$A$3:$E$19,2,FALSE),0)*(N(D24)*30.437)*N(C24)/1000000)-H24</f>
        <v>0</v>
      </c>
      <c r="H24" s="66"/>
      <c r="I24" s="66"/>
      <c r="J24" s="66"/>
      <c r="K24" s="66"/>
      <c r="L24" s="66"/>
      <c r="M24" s="66"/>
      <c r="N24" s="66"/>
      <c r="O24" s="66"/>
      <c r="P24" s="66"/>
      <c r="Q24" s="66"/>
      <c r="R24" s="66"/>
      <c r="S24" s="66"/>
      <c r="T24" s="66"/>
      <c r="U24" s="66"/>
      <c r="V24" s="66"/>
      <c r="W24" s="66"/>
      <c r="X24" s="66"/>
      <c r="Y24" s="66"/>
      <c r="Z24" s="66"/>
      <c r="AA24" s="66"/>
      <c r="AB24" s="66"/>
      <c r="AC24" s="66"/>
      <c r="AD24" s="66"/>
      <c r="AE24" s="66"/>
      <c r="AF24" s="66"/>
      <c r="AG24" s="66"/>
      <c r="AH24" s="66"/>
    </row>
    <row r="25" spans="1:34" s="9" customFormat="1" ht="21" x14ac:dyDescent="0.35">
      <c r="A25" s="23"/>
      <c r="B25" s="145" t="s">
        <v>160</v>
      </c>
      <c r="C25" s="144" t="s">
        <v>153</v>
      </c>
      <c r="D25" s="144" t="s">
        <v>153</v>
      </c>
      <c r="E25" s="159" t="s">
        <v>183</v>
      </c>
      <c r="F25" s="146" t="s">
        <v>154</v>
      </c>
      <c r="G25" s="168">
        <f>(_xlfn.IFNA(VLOOKUP(B25,'Livestock drinking requirements'!$A$3:$E$19,2,FALSE),0)*(N(D25)*30.437)*N(C25)/1000000)-H25</f>
        <v>0</v>
      </c>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row>
    <row r="26" spans="1:34" s="9" customFormat="1" ht="21" x14ac:dyDescent="0.35">
      <c r="A26" s="23"/>
      <c r="B26" s="145" t="s">
        <v>160</v>
      </c>
      <c r="C26" s="144" t="s">
        <v>153</v>
      </c>
      <c r="D26" s="144" t="s">
        <v>153</v>
      </c>
      <c r="E26" s="159" t="s">
        <v>183</v>
      </c>
      <c r="F26" s="146" t="s">
        <v>154</v>
      </c>
      <c r="G26" s="168">
        <f>(_xlfn.IFNA(VLOOKUP(B26,'Livestock drinking requirements'!$A$3:$E$19,2,FALSE),0)*(N(D26)*30.437)*N(C26)/1000000)-H26</f>
        <v>0</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row>
    <row r="27" spans="1:34" s="9" customFormat="1" ht="21" x14ac:dyDescent="0.35">
      <c r="A27" s="23"/>
      <c r="B27" s="145" t="s">
        <v>160</v>
      </c>
      <c r="C27" s="144" t="s">
        <v>153</v>
      </c>
      <c r="D27" s="144" t="s">
        <v>153</v>
      </c>
      <c r="E27" s="159" t="s">
        <v>183</v>
      </c>
      <c r="F27" s="146" t="s">
        <v>154</v>
      </c>
      <c r="G27" s="168">
        <f>(_xlfn.IFNA(VLOOKUP(B27,'Livestock drinking requirements'!$A$3:$E$19,2,FALSE),0)*(N(D27)*30.437)*N(C27)/1000000)-H27</f>
        <v>0</v>
      </c>
      <c r="H27" s="66"/>
      <c r="I27" s="66"/>
      <c r="J27" s="66"/>
      <c r="K27" s="66"/>
      <c r="L27" s="66"/>
      <c r="M27" s="66"/>
      <c r="N27" s="66"/>
      <c r="O27" s="66"/>
      <c r="P27" s="66"/>
      <c r="Q27" s="66"/>
      <c r="R27" s="66"/>
      <c r="S27" s="66"/>
      <c r="T27" s="66"/>
      <c r="U27" s="66"/>
      <c r="V27" s="66"/>
      <c r="W27" s="66"/>
      <c r="X27" s="66"/>
      <c r="Y27" s="66"/>
      <c r="Z27" s="66"/>
      <c r="AA27" s="66"/>
      <c r="AB27" s="66"/>
      <c r="AC27" s="66"/>
      <c r="AD27" s="66"/>
      <c r="AE27" s="66"/>
      <c r="AF27" s="66"/>
      <c r="AG27" s="66"/>
      <c r="AH27" s="66"/>
    </row>
    <row r="28" spans="1:34" ht="21" x14ac:dyDescent="0.35">
      <c r="B28" s="145" t="s">
        <v>160</v>
      </c>
      <c r="C28" s="144" t="s">
        <v>153</v>
      </c>
      <c r="D28" s="144" t="s">
        <v>153</v>
      </c>
      <c r="E28" s="159" t="s">
        <v>183</v>
      </c>
      <c r="F28" s="146" t="s">
        <v>154</v>
      </c>
      <c r="G28" s="168">
        <f>(_xlfn.IFNA(VLOOKUP(B28,'Livestock drinking requirements'!$A$3:$E$19,2,FALSE),0)*(N(D28)*30.437)*N(C28)/1000000)-H28</f>
        <v>0</v>
      </c>
      <c r="H28" s="66">
        <f>IFERROR(IF(E28="Yes",VLOOKUP(B28,'Livestock drinking requirements'!A1:E15,2,FALSE))*F28*C28/1000000,0)</f>
        <v>0</v>
      </c>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row>
    <row r="29" spans="1:34" ht="21" x14ac:dyDescent="0.35">
      <c r="B29" s="145" t="s">
        <v>160</v>
      </c>
      <c r="C29" s="144" t="s">
        <v>153</v>
      </c>
      <c r="D29" s="144" t="s">
        <v>153</v>
      </c>
      <c r="E29" s="159" t="s">
        <v>183</v>
      </c>
      <c r="F29" s="146" t="s">
        <v>154</v>
      </c>
      <c r="G29" s="168">
        <f>(_xlfn.IFNA(VLOOKUP(B29,'Livestock drinking requirements'!$A$3:$E$19,2,FALSE),0)*(N(D29)*30.437)*N(C29)/1000000)-H29</f>
        <v>0</v>
      </c>
      <c r="H29" s="66">
        <f>IFERROR(IF(E29="Yes",VLOOKUP(B29,'Livestock drinking requirements'!A2:E16,2,FALSE))*F29*C29/1000000,0)</f>
        <v>0</v>
      </c>
      <c r="I29" s="62"/>
      <c r="J29" s="62"/>
      <c r="K29" s="62"/>
      <c r="L29" s="62"/>
      <c r="M29" s="62"/>
      <c r="N29" s="62"/>
      <c r="O29" s="62"/>
      <c r="P29" s="62"/>
      <c r="Q29" s="62"/>
      <c r="R29" s="62"/>
      <c r="S29" s="62"/>
      <c r="T29" s="62"/>
      <c r="U29" s="62"/>
      <c r="V29" s="62"/>
      <c r="W29" s="62"/>
      <c r="X29" s="62"/>
      <c r="Y29" s="62"/>
      <c r="Z29" s="62"/>
      <c r="AA29" s="62"/>
      <c r="AB29" s="62"/>
      <c r="AC29" s="62"/>
      <c r="AD29" s="62"/>
      <c r="AE29" s="62"/>
      <c r="AF29" s="62"/>
      <c r="AG29" s="62"/>
      <c r="AH29" s="62"/>
    </row>
    <row r="30" spans="1:34" ht="21" x14ac:dyDescent="0.35">
      <c r="B30" s="145" t="s">
        <v>160</v>
      </c>
      <c r="C30" s="144" t="s">
        <v>153</v>
      </c>
      <c r="D30" s="144" t="s">
        <v>153</v>
      </c>
      <c r="E30" s="159" t="s">
        <v>183</v>
      </c>
      <c r="F30" s="146" t="s">
        <v>154</v>
      </c>
      <c r="G30" s="168">
        <f>(_xlfn.IFNA(VLOOKUP(B30,'Livestock drinking requirements'!$A$3:$E$19,2,FALSE),0)*(N(D30)*30.437)*N(C30)/1000000)-H30</f>
        <v>0</v>
      </c>
      <c r="H30" s="66">
        <f>IFERROR(IF(E30="Yes",VLOOKUP(B30,'Livestock drinking requirements'!A3:E17,2,FALSE))*F30*C30/1000000,0)</f>
        <v>0</v>
      </c>
      <c r="I30" s="62"/>
      <c r="J30" s="62"/>
      <c r="K30" s="62"/>
      <c r="L30" s="62"/>
      <c r="M30" s="62"/>
      <c r="N30" s="62"/>
      <c r="O30" s="62"/>
      <c r="P30" s="62"/>
      <c r="Q30" s="62"/>
      <c r="R30" s="62"/>
      <c r="S30" s="62"/>
      <c r="T30" s="62"/>
      <c r="U30" s="62"/>
      <c r="V30" s="62"/>
      <c r="W30" s="62"/>
      <c r="X30" s="62"/>
      <c r="Y30" s="62"/>
      <c r="Z30" s="62"/>
      <c r="AA30" s="62"/>
      <c r="AB30" s="62"/>
      <c r="AC30" s="62"/>
      <c r="AD30" s="62"/>
      <c r="AE30" s="62"/>
      <c r="AF30" s="62"/>
      <c r="AG30" s="62"/>
      <c r="AH30" s="62"/>
    </row>
    <row r="31" spans="1:34" ht="21" x14ac:dyDescent="0.35">
      <c r="B31" s="145" t="s">
        <v>160</v>
      </c>
      <c r="C31" s="144" t="s">
        <v>153</v>
      </c>
      <c r="D31" s="144" t="s">
        <v>153</v>
      </c>
      <c r="E31" s="159" t="s">
        <v>183</v>
      </c>
      <c r="F31" s="146" t="s">
        <v>154</v>
      </c>
      <c r="G31" s="168">
        <f>(_xlfn.IFNA(VLOOKUP(B31,'Livestock drinking requirements'!$A$3:$E$19,2,FALSE),0)*(N(D31)*30.437)*N(C31)/1000000)-H31</f>
        <v>0</v>
      </c>
      <c r="H31" s="66">
        <f>IFERROR(IF(E31="Yes",VLOOKUP(B31,'Livestock drinking requirements'!A5:E18,2,FALSE))*F31*C31/1000000,0)</f>
        <v>0</v>
      </c>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row>
    <row r="32" spans="1:34" ht="21" x14ac:dyDescent="0.35">
      <c r="B32" s="145" t="s">
        <v>160</v>
      </c>
      <c r="C32" s="144" t="s">
        <v>153</v>
      </c>
      <c r="D32" s="144" t="s">
        <v>153</v>
      </c>
      <c r="E32" s="159" t="s">
        <v>183</v>
      </c>
      <c r="F32" s="146" t="s">
        <v>154</v>
      </c>
      <c r="G32" s="168">
        <f>(_xlfn.IFNA(VLOOKUP(B32,'Livestock drinking requirements'!$A$3:$E$19,2,FALSE),0)*(N(D32)*30.437)*N(C32)/1000000)-H32</f>
        <v>0</v>
      </c>
      <c r="H32" s="66">
        <f>IFERROR(IF(E32="Yes",VLOOKUP(B32,'Livestock drinking requirements'!A6:E19,2,FALSE))*F32*C32/1000000,0)</f>
        <v>0</v>
      </c>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2"/>
    </row>
    <row r="33" spans="1:34" ht="21" x14ac:dyDescent="0.35">
      <c r="B33" s="145" t="s">
        <v>160</v>
      </c>
      <c r="C33" s="144" t="s">
        <v>153</v>
      </c>
      <c r="D33" s="144" t="s">
        <v>153</v>
      </c>
      <c r="E33" s="159" t="s">
        <v>183</v>
      </c>
      <c r="F33" s="146" t="s">
        <v>154</v>
      </c>
      <c r="G33" s="168">
        <f>(_xlfn.IFNA(VLOOKUP(B33,'Livestock drinking requirements'!$A$3:$E$19,2,FALSE),0)*(N(D33)*30.437)*N(C33)/1000000)-H33</f>
        <v>0</v>
      </c>
      <c r="H33" s="66">
        <f>IFERROR(IF(E33="Yes",VLOOKUP(B33,'Livestock drinking requirements'!A7:E20,2,FALSE))*F33*C33/1000000,0)</f>
        <v>0</v>
      </c>
      <c r="I33" s="62"/>
      <c r="J33" s="62"/>
      <c r="K33" s="62"/>
      <c r="L33" s="62"/>
      <c r="M33" s="62"/>
      <c r="N33" s="62"/>
      <c r="O33" s="62"/>
      <c r="P33" s="62"/>
      <c r="Q33" s="62"/>
      <c r="R33" s="62"/>
      <c r="S33" s="62"/>
      <c r="T33" s="62"/>
      <c r="U33" s="62"/>
      <c r="V33" s="62"/>
      <c r="W33" s="62"/>
      <c r="X33" s="62"/>
      <c r="Y33" s="62"/>
      <c r="Z33" s="62"/>
      <c r="AA33" s="62"/>
      <c r="AB33" s="62"/>
      <c r="AC33" s="62"/>
      <c r="AD33" s="62"/>
      <c r="AE33" s="62"/>
      <c r="AF33" s="62"/>
      <c r="AG33" s="62"/>
      <c r="AH33" s="62"/>
    </row>
    <row r="34" spans="1:34" ht="21" x14ac:dyDescent="0.35">
      <c r="B34" s="145" t="s">
        <v>160</v>
      </c>
      <c r="C34" s="144" t="s">
        <v>153</v>
      </c>
      <c r="D34" s="144" t="s">
        <v>153</v>
      </c>
      <c r="E34" s="159" t="s">
        <v>183</v>
      </c>
      <c r="F34" s="146" t="s">
        <v>154</v>
      </c>
      <c r="G34" s="168">
        <f>(_xlfn.IFNA(VLOOKUP(B34,'Livestock drinking requirements'!$A$3:$E$19,2,FALSE),0)*(N(D34)*30.437)*N(C34)/1000000)-H34</f>
        <v>0</v>
      </c>
      <c r="H34" s="66">
        <f>IFERROR(IF(E34="Yes",VLOOKUP(B34,'Livestock drinking requirements'!A12:E21,2,FALSE))*F34*C34/1000000,0)</f>
        <v>0</v>
      </c>
      <c r="I34" s="62"/>
      <c r="J34" s="62"/>
      <c r="K34" s="62"/>
      <c r="L34" s="62"/>
      <c r="M34" s="62"/>
      <c r="N34" s="62"/>
      <c r="O34" s="62"/>
      <c r="P34" s="62"/>
      <c r="Q34" s="62"/>
      <c r="R34" s="62"/>
      <c r="S34" s="62"/>
      <c r="T34" s="62"/>
      <c r="U34" s="62"/>
      <c r="V34" s="62"/>
      <c r="W34" s="62"/>
      <c r="X34" s="62"/>
      <c r="Y34" s="62"/>
      <c r="Z34" s="62"/>
      <c r="AA34" s="62"/>
      <c r="AB34" s="62"/>
      <c r="AC34" s="62"/>
      <c r="AD34" s="62"/>
      <c r="AE34" s="62"/>
      <c r="AF34" s="62"/>
      <c r="AG34" s="62"/>
      <c r="AH34" s="62"/>
    </row>
    <row r="35" spans="1:34" ht="21" x14ac:dyDescent="0.35">
      <c r="B35" s="145" t="s">
        <v>160</v>
      </c>
      <c r="C35" s="144" t="s">
        <v>153</v>
      </c>
      <c r="D35" s="144" t="s">
        <v>153</v>
      </c>
      <c r="E35" s="159" t="s">
        <v>183</v>
      </c>
      <c r="F35" s="146" t="s">
        <v>154</v>
      </c>
      <c r="G35" s="168">
        <f>(_xlfn.IFNA(VLOOKUP(B35,'Livestock drinking requirements'!$A$3:$E$19,2,FALSE),0)*(N(D35)*30.437)*N(C35)/1000000)-H35</f>
        <v>0</v>
      </c>
      <c r="H35" s="66">
        <f>IFERROR(IF(E35="Yes",VLOOKUP(B35,'Livestock drinking requirements'!A13:E22,2,FALSE))*F35*C35/1000000,0)</f>
        <v>0</v>
      </c>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row>
    <row r="36" spans="1:34" ht="21" x14ac:dyDescent="0.35">
      <c r="B36" s="145" t="s">
        <v>160</v>
      </c>
      <c r="C36" s="144" t="s">
        <v>153</v>
      </c>
      <c r="D36" s="144" t="s">
        <v>153</v>
      </c>
      <c r="E36" s="159" t="s">
        <v>183</v>
      </c>
      <c r="F36" s="146" t="s">
        <v>154</v>
      </c>
      <c r="G36" s="168">
        <f>(_xlfn.IFNA(VLOOKUP(B36,'Livestock drinking requirements'!$A$3:$E$19,2,FALSE),0)*(N(D36)*30.437)*N(C36)/1000000)-H36</f>
        <v>0</v>
      </c>
      <c r="H36" s="66">
        <f>IFERROR(IF(E36="Yes",VLOOKUP(B36,'Livestock drinking requirements'!A14:E23,2,FALSE))*F36*C36/1000000,0)</f>
        <v>0</v>
      </c>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row>
    <row r="37" spans="1:34" s="7" customFormat="1" ht="21" x14ac:dyDescent="0.35">
      <c r="A37" s="20"/>
      <c r="B37" s="70"/>
      <c r="C37" s="70"/>
      <c r="D37" s="63"/>
      <c r="E37" s="7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61"/>
      <c r="AF37" s="61"/>
      <c r="AG37" s="61"/>
      <c r="AH37" s="61"/>
    </row>
    <row r="38" spans="1:34" ht="24" x14ac:dyDescent="0.4">
      <c r="B38" s="67" t="s">
        <v>106</v>
      </c>
      <c r="C38" s="72"/>
      <c r="D38" s="73"/>
      <c r="E38" s="74"/>
      <c r="F38" s="68"/>
      <c r="G38" s="68"/>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row>
    <row r="39" spans="1:34" s="7" customFormat="1" ht="21" x14ac:dyDescent="0.35">
      <c r="A39" s="20"/>
      <c r="B39" s="70"/>
      <c r="C39" s="70"/>
      <c r="D39" s="63"/>
      <c r="E39" s="71"/>
      <c r="F39" s="61"/>
      <c r="G39" s="61"/>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row>
    <row r="40" spans="1:34" ht="42" x14ac:dyDescent="0.35">
      <c r="B40" s="65" t="s">
        <v>114</v>
      </c>
      <c r="C40" s="196" t="s">
        <v>296</v>
      </c>
      <c r="D40" s="65" t="str">
        <f>VLOOKUP(B41,'Property deatils INPUT'!G1:H4, 2, FALSE)</f>
        <v>-</v>
      </c>
      <c r="E40" s="65" t="str">
        <f>VLOOKUP(B41,'Property deatils INPUT'!G1:I4,3,FALSE)</f>
        <v>-</v>
      </c>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row>
    <row r="41" spans="1:34" ht="21" x14ac:dyDescent="0.35">
      <c r="B41" s="56" t="s">
        <v>183</v>
      </c>
      <c r="C41" s="47" t="s">
        <v>154</v>
      </c>
      <c r="D41" s="150" t="str">
        <f>IF(B41="Yes",VLOOKUP(B6,'Property deatils INPUT'!A1:E39,5,FALSE),"-")</f>
        <v>-</v>
      </c>
      <c r="E41" s="149" t="e">
        <f>IF(C41=0,(IF(B41="Yes",VLOOKUP(B6,'Property deatils INPUT'!A1:F39,6,FALSE)*(E6/100)/1000000,"-")),(C41*1*90)/1000000)</f>
        <v>#VALUE!</v>
      </c>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row>
    <row r="42" spans="1:34" ht="21" x14ac:dyDescent="0.35">
      <c r="B42" s="66"/>
      <c r="C42" s="66"/>
      <c r="D42" s="57"/>
      <c r="E42" s="59"/>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row>
    <row r="43" spans="1:34" s="6" customFormat="1" ht="15" customHeight="1" x14ac:dyDescent="0.35">
      <c r="A43" s="20"/>
      <c r="B43" s="75"/>
      <c r="C43" s="75"/>
      <c r="D43" s="76"/>
      <c r="E43" s="77"/>
      <c r="F43" s="78"/>
      <c r="G43" s="78"/>
      <c r="H43" s="78"/>
      <c r="I43" s="78"/>
      <c r="J43" s="78"/>
      <c r="K43" s="78"/>
      <c r="L43" s="78"/>
      <c r="M43" s="78"/>
      <c r="N43" s="78"/>
      <c r="O43" s="78"/>
      <c r="P43" s="78"/>
      <c r="Q43" s="78"/>
      <c r="R43" s="78"/>
      <c r="S43" s="78"/>
      <c r="T43" s="78"/>
      <c r="U43" s="78"/>
      <c r="V43" s="78"/>
      <c r="W43" s="78"/>
      <c r="X43" s="78"/>
      <c r="Y43" s="78"/>
      <c r="Z43" s="78"/>
      <c r="AA43" s="78"/>
      <c r="AB43" s="78"/>
      <c r="AC43" s="78"/>
      <c r="AD43" s="78"/>
      <c r="AE43" s="78"/>
      <c r="AF43" s="78"/>
      <c r="AG43" s="78"/>
      <c r="AH43" s="78"/>
    </row>
    <row r="44" spans="1:34" ht="24" x14ac:dyDescent="0.4">
      <c r="B44" s="67" t="s">
        <v>294</v>
      </c>
      <c r="C44" s="72"/>
      <c r="D44" s="73"/>
      <c r="E44" s="74"/>
      <c r="F44" s="68"/>
      <c r="G44" s="68"/>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row>
    <row r="45" spans="1:34" s="6" customFormat="1" ht="15" customHeight="1" x14ac:dyDescent="0.35">
      <c r="A45" s="20"/>
      <c r="B45" s="75"/>
      <c r="C45" s="75"/>
      <c r="D45" s="76"/>
      <c r="E45" s="77"/>
      <c r="F45" s="78"/>
      <c r="G45" s="78"/>
      <c r="H45" s="78"/>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row>
    <row r="46" spans="1:34" ht="21" x14ac:dyDescent="0.35">
      <c r="B46" s="66"/>
      <c r="C46" s="65" t="s">
        <v>295</v>
      </c>
      <c r="D46" s="65" t="s">
        <v>113</v>
      </c>
      <c r="E46" s="59"/>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row>
    <row r="47" spans="1:34" ht="21" x14ac:dyDescent="0.35">
      <c r="B47" s="66"/>
      <c r="C47" s="194" t="s">
        <v>154</v>
      </c>
      <c r="D47" s="168">
        <f>IFERROR(C47*2.5*365,0)/1000000</f>
        <v>0</v>
      </c>
      <c r="E47" s="59"/>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row>
    <row r="48" spans="1:34" ht="21" x14ac:dyDescent="0.35">
      <c r="B48" s="66"/>
      <c r="C48" s="66"/>
      <c r="D48" s="57"/>
      <c r="E48" s="59"/>
      <c r="F48" s="62"/>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row>
    <row r="49" spans="1:34" s="7" customFormat="1" ht="14.25" customHeight="1" x14ac:dyDescent="0.35">
      <c r="A49" s="20"/>
      <c r="B49" s="70"/>
      <c r="C49" s="70"/>
      <c r="D49" s="63"/>
      <c r="E49" s="71"/>
      <c r="F49" s="61"/>
      <c r="G49" s="61"/>
      <c r="H49" s="61"/>
      <c r="I49" s="61"/>
      <c r="J49" s="61"/>
      <c r="K49" s="61"/>
      <c r="L49" s="61"/>
      <c r="M49" s="61"/>
      <c r="N49" s="61"/>
      <c r="O49" s="61"/>
      <c r="P49" s="61"/>
      <c r="Q49" s="61"/>
      <c r="R49" s="61"/>
      <c r="S49" s="61"/>
      <c r="T49" s="61"/>
      <c r="U49" s="61"/>
      <c r="V49" s="61"/>
      <c r="W49" s="61"/>
      <c r="X49" s="61"/>
      <c r="Y49" s="61"/>
      <c r="Z49" s="61"/>
      <c r="AA49" s="61"/>
      <c r="AB49" s="61"/>
      <c r="AC49" s="61"/>
      <c r="AD49" s="61"/>
      <c r="AE49" s="61"/>
      <c r="AF49" s="61"/>
      <c r="AG49" s="61"/>
      <c r="AH49" s="61"/>
    </row>
    <row r="50" spans="1:34" ht="24" x14ac:dyDescent="0.4">
      <c r="A50" s="21" t="s">
        <v>88</v>
      </c>
      <c r="B50" s="67" t="s">
        <v>87</v>
      </c>
      <c r="C50" s="72"/>
      <c r="D50" s="73"/>
      <c r="E50" s="74"/>
      <c r="F50" s="68"/>
      <c r="G50" s="68"/>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row>
    <row r="51" spans="1:34" s="7" customFormat="1" ht="24" customHeight="1" x14ac:dyDescent="0.35">
      <c r="A51" s="20"/>
      <c r="B51" s="70"/>
      <c r="C51" s="87" t="s">
        <v>198</v>
      </c>
      <c r="D51" s="63"/>
      <c r="E51" s="71"/>
      <c r="F51" s="61"/>
      <c r="G51" s="61"/>
      <c r="H51" s="61"/>
      <c r="I51" s="61"/>
      <c r="J51" s="61"/>
      <c r="K51" s="61"/>
      <c r="L51" s="61"/>
      <c r="M51" s="61"/>
      <c r="N51" s="61"/>
      <c r="O51" s="61"/>
      <c r="P51" s="61"/>
      <c r="Q51" s="61"/>
      <c r="R51" s="61"/>
      <c r="S51" s="61"/>
      <c r="T51" s="61"/>
      <c r="U51" s="61"/>
      <c r="V51" s="61"/>
      <c r="W51" s="61"/>
      <c r="X51" s="61"/>
      <c r="Y51" s="61"/>
      <c r="Z51" s="61"/>
      <c r="AA51" s="61"/>
      <c r="AB51" s="61"/>
      <c r="AC51" s="61"/>
      <c r="AD51" s="61"/>
      <c r="AE51" s="61"/>
      <c r="AF51" s="61"/>
      <c r="AG51" s="61"/>
      <c r="AH51" s="61"/>
    </row>
    <row r="52" spans="1:34" ht="21" x14ac:dyDescent="0.35">
      <c r="B52" s="79" t="s">
        <v>90</v>
      </c>
      <c r="C52" s="195">
        <v>0</v>
      </c>
      <c r="D52" s="80"/>
      <c r="E52" s="81"/>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row>
    <row r="53" spans="1:34" ht="21" x14ac:dyDescent="0.35">
      <c r="B53" s="79"/>
      <c r="C53" s="79"/>
      <c r="D53" s="80"/>
      <c r="E53" s="81"/>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row>
    <row r="54" spans="1:34" s="7" customFormat="1" ht="18" customHeight="1" x14ac:dyDescent="0.35">
      <c r="A54" s="20"/>
      <c r="B54" s="70"/>
      <c r="C54" s="70"/>
      <c r="D54" s="70"/>
      <c r="E54" s="71"/>
      <c r="F54" s="61"/>
      <c r="G54" s="61"/>
      <c r="H54" s="61"/>
      <c r="I54" s="61"/>
      <c r="J54" s="61"/>
      <c r="K54" s="61"/>
      <c r="L54" s="61"/>
      <c r="M54" s="61"/>
      <c r="N54" s="61"/>
      <c r="O54" s="61"/>
      <c r="P54" s="61"/>
      <c r="Q54" s="61"/>
      <c r="R54" s="61"/>
      <c r="S54" s="61"/>
      <c r="T54" s="61"/>
      <c r="U54" s="61"/>
      <c r="V54" s="61"/>
      <c r="W54" s="61"/>
      <c r="X54" s="61"/>
      <c r="Y54" s="61"/>
      <c r="Z54" s="61"/>
      <c r="AA54" s="61"/>
      <c r="AB54" s="61"/>
      <c r="AC54" s="61"/>
      <c r="AD54" s="61"/>
      <c r="AE54" s="61"/>
      <c r="AF54" s="61"/>
      <c r="AG54" s="61"/>
      <c r="AH54" s="61"/>
    </row>
    <row r="55" spans="1:34" ht="26.25" customHeight="1" x14ac:dyDescent="0.4">
      <c r="A55" s="21" t="s">
        <v>89</v>
      </c>
      <c r="B55" s="67" t="s">
        <v>78</v>
      </c>
      <c r="C55" s="72"/>
      <c r="D55" s="72"/>
      <c r="E55" s="74"/>
      <c r="F55" s="68"/>
      <c r="G55" s="68"/>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row>
    <row r="56" spans="1:34" s="7" customFormat="1" ht="15.75" customHeight="1" x14ac:dyDescent="0.35">
      <c r="A56" s="20"/>
      <c r="B56" s="70"/>
      <c r="C56" s="70"/>
      <c r="D56" s="70"/>
      <c r="E56" s="71"/>
      <c r="F56" s="61"/>
      <c r="G56" s="61"/>
      <c r="H56" s="61"/>
      <c r="I56" s="61"/>
      <c r="J56" s="61"/>
      <c r="K56" s="61"/>
      <c r="L56" s="61"/>
      <c r="M56" s="61"/>
      <c r="N56" s="61"/>
      <c r="O56" s="61"/>
      <c r="P56" s="61"/>
      <c r="Q56" s="61"/>
      <c r="R56" s="61"/>
      <c r="S56" s="61"/>
      <c r="T56" s="61"/>
      <c r="U56" s="61"/>
      <c r="V56" s="61"/>
      <c r="W56" s="61"/>
      <c r="X56" s="61"/>
      <c r="Y56" s="61"/>
      <c r="Z56" s="61"/>
      <c r="AA56" s="61"/>
      <c r="AB56" s="61"/>
      <c r="AC56" s="61"/>
      <c r="AD56" s="61"/>
      <c r="AE56" s="61"/>
      <c r="AF56" s="61"/>
      <c r="AG56" s="61"/>
      <c r="AH56" s="61"/>
    </row>
    <row r="57" spans="1:34" ht="26.25" customHeight="1" x14ac:dyDescent="0.4">
      <c r="A57" s="20" t="s">
        <v>82</v>
      </c>
      <c r="B57" s="163" t="s">
        <v>79</v>
      </c>
      <c r="C57" s="10" t="s">
        <v>251</v>
      </c>
      <c r="D57" s="65" t="s">
        <v>260</v>
      </c>
      <c r="E57" s="65" t="s">
        <v>261</v>
      </c>
      <c r="F57" s="65" t="s">
        <v>250</v>
      </c>
      <c r="G57" s="83" t="s">
        <v>80</v>
      </c>
      <c r="H57" s="62"/>
      <c r="I57" s="62"/>
      <c r="J57" s="62"/>
      <c r="K57" s="62"/>
      <c r="L57" s="62"/>
      <c r="M57" s="62"/>
      <c r="N57" s="62"/>
      <c r="O57" s="62"/>
      <c r="P57" s="62"/>
      <c r="Q57" s="62"/>
      <c r="R57" s="62"/>
      <c r="S57" s="62"/>
      <c r="T57" s="62"/>
      <c r="U57" s="62"/>
      <c r="V57" s="62"/>
      <c r="W57" s="62"/>
      <c r="X57" s="62"/>
      <c r="Y57" s="62"/>
      <c r="Z57" s="62"/>
      <c r="AA57" s="62"/>
      <c r="AB57" s="62"/>
      <c r="AC57" s="62"/>
      <c r="AD57" s="62"/>
      <c r="AE57" s="62"/>
      <c r="AF57" s="62"/>
      <c r="AG57" s="62"/>
      <c r="AH57" s="62"/>
    </row>
    <row r="58" spans="1:34" ht="26.25" customHeight="1" x14ac:dyDescent="0.35">
      <c r="B58" s="66"/>
      <c r="C58" s="160" t="s">
        <v>183</v>
      </c>
      <c r="D58" s="144" t="s">
        <v>181</v>
      </c>
      <c r="E58" s="144" t="s">
        <v>154</v>
      </c>
      <c r="F58" s="161" t="s">
        <v>262</v>
      </c>
      <c r="G58" s="168">
        <f>IFERROR(((N(D58)*N(E58))*N(#REF!/1000000)+(((N(D58)*N(#REF!)/1000000)*0.1))),0)</f>
        <v>0</v>
      </c>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row>
    <row r="59" spans="1:34" ht="26.25" customHeight="1" x14ac:dyDescent="0.35">
      <c r="B59" s="66"/>
      <c r="C59" s="160" t="s">
        <v>183</v>
      </c>
      <c r="D59" s="144" t="s">
        <v>181</v>
      </c>
      <c r="E59" s="144" t="s">
        <v>154</v>
      </c>
      <c r="F59" s="161" t="s">
        <v>262</v>
      </c>
      <c r="G59" s="168">
        <f>IFERROR(((N(D59)*N(E59))*N(#REF!/1000000)+(((N(D59)*N(#REF!)/1000000)*0.1))),0)</f>
        <v>0</v>
      </c>
      <c r="H59" s="62"/>
      <c r="I59" s="62"/>
      <c r="J59" s="62"/>
      <c r="K59" s="62"/>
      <c r="L59" s="62"/>
      <c r="M59" s="62"/>
      <c r="N59" s="62"/>
      <c r="O59" s="62"/>
      <c r="P59" s="62"/>
      <c r="Q59" s="62"/>
      <c r="R59" s="62"/>
      <c r="S59" s="62"/>
      <c r="T59" s="62"/>
      <c r="U59" s="62"/>
      <c r="V59" s="62"/>
      <c r="W59" s="62"/>
      <c r="X59" s="62"/>
      <c r="Y59" s="62"/>
      <c r="Z59" s="62"/>
      <c r="AA59" s="62"/>
      <c r="AB59" s="62"/>
      <c r="AC59" s="62"/>
      <c r="AD59" s="62"/>
      <c r="AE59" s="62"/>
      <c r="AF59" s="62"/>
      <c r="AG59" s="62"/>
      <c r="AH59" s="62"/>
    </row>
    <row r="60" spans="1:34" ht="26.25" customHeight="1" x14ac:dyDescent="0.35">
      <c r="B60" s="66"/>
      <c r="C60" s="160" t="s">
        <v>183</v>
      </c>
      <c r="D60" s="144" t="s">
        <v>181</v>
      </c>
      <c r="E60" s="144" t="s">
        <v>154</v>
      </c>
      <c r="F60" s="161" t="s">
        <v>262</v>
      </c>
      <c r="G60" s="168">
        <f>IFERROR(((N(D60)*N(E60))*N(#REF!/1000000)+(((N(D60)*N(#REF!)/1000000)*0.1))),0)</f>
        <v>0</v>
      </c>
      <c r="H60" s="62"/>
      <c r="I60" s="62"/>
      <c r="J60" s="62"/>
      <c r="K60" s="62"/>
      <c r="L60" s="62"/>
      <c r="M60" s="62"/>
      <c r="N60" s="62"/>
      <c r="O60" s="62"/>
      <c r="P60" s="62"/>
      <c r="Q60" s="62"/>
      <c r="R60" s="62"/>
      <c r="S60" s="62"/>
      <c r="T60" s="62"/>
      <c r="U60" s="62"/>
      <c r="V60" s="62"/>
      <c r="W60" s="62"/>
      <c r="X60" s="62"/>
      <c r="Y60" s="62"/>
      <c r="Z60" s="62"/>
      <c r="AA60" s="62"/>
      <c r="AB60" s="62"/>
      <c r="AC60" s="62"/>
      <c r="AD60" s="62"/>
      <c r="AE60" s="62"/>
      <c r="AF60" s="62"/>
      <c r="AG60" s="62"/>
      <c r="AH60" s="62"/>
    </row>
    <row r="61" spans="1:34" ht="26.25" customHeight="1" x14ac:dyDescent="0.35">
      <c r="B61" s="66"/>
      <c r="C61" s="160" t="s">
        <v>183</v>
      </c>
      <c r="D61" s="144" t="s">
        <v>181</v>
      </c>
      <c r="E61" s="144" t="s">
        <v>154</v>
      </c>
      <c r="F61" s="161" t="s">
        <v>262</v>
      </c>
      <c r="G61" s="168">
        <f>IFERROR(((N(D61)*N(E61))*N(#REF!/1000000)+(((N(D61)*N(#REF!)/1000000)*0.1))),0)</f>
        <v>0</v>
      </c>
      <c r="H61" s="62"/>
      <c r="I61" s="62"/>
      <c r="J61" s="62"/>
      <c r="K61" s="62"/>
      <c r="L61" s="62"/>
      <c r="M61" s="62"/>
      <c r="N61" s="62"/>
      <c r="O61" s="62"/>
      <c r="P61" s="62"/>
      <c r="Q61" s="62"/>
      <c r="R61" s="62"/>
      <c r="S61" s="62"/>
      <c r="T61" s="62"/>
      <c r="U61" s="62"/>
      <c r="V61" s="62"/>
      <c r="W61" s="62"/>
      <c r="X61" s="62"/>
      <c r="Y61" s="62"/>
      <c r="Z61" s="62"/>
      <c r="AA61" s="62"/>
      <c r="AB61" s="62"/>
      <c r="AC61" s="62"/>
      <c r="AD61" s="62"/>
      <c r="AE61" s="62"/>
      <c r="AF61" s="62"/>
      <c r="AG61" s="62"/>
      <c r="AH61" s="62"/>
    </row>
    <row r="62" spans="1:34" ht="26.25" customHeight="1" x14ac:dyDescent="0.35">
      <c r="B62" s="66"/>
      <c r="C62" s="160" t="s">
        <v>183</v>
      </c>
      <c r="D62" s="144" t="s">
        <v>181</v>
      </c>
      <c r="E62" s="144" t="s">
        <v>154</v>
      </c>
      <c r="F62" s="161" t="s">
        <v>262</v>
      </c>
      <c r="G62" s="168">
        <f>IFERROR(((N(D62)*N(E62))*N(#REF!/1000000)+(((N(D62)*N(#REF!)/1000000)*0.1))),0)</f>
        <v>0</v>
      </c>
      <c r="H62" s="62"/>
      <c r="I62" s="62"/>
      <c r="J62" s="62"/>
      <c r="K62" s="62"/>
      <c r="L62" s="62"/>
      <c r="M62" s="62"/>
      <c r="N62" s="62"/>
      <c r="O62" s="62"/>
      <c r="P62" s="62"/>
      <c r="Q62" s="62"/>
      <c r="R62" s="62"/>
      <c r="S62" s="62"/>
      <c r="T62" s="62"/>
      <c r="U62" s="62"/>
      <c r="V62" s="62"/>
      <c r="W62" s="62"/>
      <c r="X62" s="62"/>
      <c r="Y62" s="62"/>
      <c r="Z62" s="62"/>
      <c r="AA62" s="62"/>
      <c r="AB62" s="62"/>
      <c r="AC62" s="62"/>
      <c r="AD62" s="62"/>
      <c r="AE62" s="62"/>
      <c r="AF62" s="62"/>
      <c r="AG62" s="62"/>
      <c r="AH62" s="62"/>
    </row>
    <row r="63" spans="1:34" ht="26.25" customHeight="1" x14ac:dyDescent="0.35">
      <c r="B63" s="66"/>
      <c r="C63" s="160" t="s">
        <v>183</v>
      </c>
      <c r="D63" s="144" t="s">
        <v>181</v>
      </c>
      <c r="E63" s="144" t="s">
        <v>154</v>
      </c>
      <c r="F63" s="161" t="s">
        <v>262</v>
      </c>
      <c r="G63" s="168">
        <f>IFERROR(((N(D63)*N(E63))*N(#REF!/1000000)+(((N(D63)*N(#REF!)/1000000)*0.1))),0)</f>
        <v>0</v>
      </c>
      <c r="H63" s="62"/>
      <c r="I63" s="62"/>
      <c r="J63" s="62"/>
      <c r="K63" s="62"/>
      <c r="L63" s="62"/>
      <c r="M63" s="62"/>
      <c r="N63" s="62"/>
      <c r="O63" s="62"/>
      <c r="P63" s="62"/>
      <c r="Q63" s="62"/>
      <c r="R63" s="62"/>
      <c r="S63" s="62"/>
      <c r="T63" s="62"/>
      <c r="U63" s="62"/>
      <c r="V63" s="62"/>
      <c r="W63" s="62"/>
      <c r="X63" s="62"/>
      <c r="Y63" s="62"/>
      <c r="Z63" s="62"/>
      <c r="AA63" s="62"/>
      <c r="AB63" s="62"/>
      <c r="AC63" s="62"/>
      <c r="AD63" s="62"/>
      <c r="AE63" s="62"/>
      <c r="AF63" s="62"/>
      <c r="AG63" s="62"/>
      <c r="AH63" s="62"/>
    </row>
    <row r="64" spans="1:34" ht="26.25" customHeight="1" x14ac:dyDescent="0.35">
      <c r="B64" s="66"/>
      <c r="C64" s="160" t="s">
        <v>183</v>
      </c>
      <c r="D64" s="144" t="s">
        <v>181</v>
      </c>
      <c r="E64" s="144" t="s">
        <v>154</v>
      </c>
      <c r="F64" s="161" t="s">
        <v>262</v>
      </c>
      <c r="G64" s="168">
        <f>IFERROR(((N(D64)*N(E64))*N(#REF!/1000000)+(((N(D64)*N(#REF!)/1000000)*0.1))),0)</f>
        <v>0</v>
      </c>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row>
    <row r="65" spans="1:34" ht="26.25" customHeight="1" x14ac:dyDescent="0.35">
      <c r="B65" s="66"/>
      <c r="C65" s="160" t="s">
        <v>183</v>
      </c>
      <c r="D65" s="144" t="s">
        <v>181</v>
      </c>
      <c r="E65" s="144" t="s">
        <v>154</v>
      </c>
      <c r="F65" s="161" t="s">
        <v>262</v>
      </c>
      <c r="G65" s="168">
        <f>IFERROR(((N(D65)*N(E65))*N(#REF!/1000000)+(((N(D65)*N(#REF!)/1000000)*0.1))),0)</f>
        <v>0</v>
      </c>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row>
    <row r="66" spans="1:34" ht="26.25" customHeight="1" x14ac:dyDescent="0.35">
      <c r="B66" s="66"/>
      <c r="C66" s="160" t="s">
        <v>183</v>
      </c>
      <c r="D66" s="144" t="s">
        <v>181</v>
      </c>
      <c r="E66" s="144" t="s">
        <v>154</v>
      </c>
      <c r="F66" s="161" t="s">
        <v>262</v>
      </c>
      <c r="G66" s="168">
        <f>IFERROR(((N(D66)*N(E66))*N(#REF!/1000000)+(((N(D66)*N(#REF!)/1000000)*0.1))),0)</f>
        <v>0</v>
      </c>
      <c r="H66" s="62"/>
      <c r="I66" s="62"/>
      <c r="J66" s="62"/>
      <c r="K66" s="62"/>
      <c r="L66" s="62"/>
      <c r="M66" s="62"/>
      <c r="N66" s="62"/>
      <c r="O66" s="62"/>
      <c r="P66" s="62"/>
      <c r="Q66" s="62"/>
      <c r="R66" s="62"/>
      <c r="S66" s="62"/>
      <c r="T66" s="62"/>
      <c r="U66" s="62"/>
      <c r="V66" s="62"/>
      <c r="W66" s="62"/>
      <c r="X66" s="62"/>
      <c r="Y66" s="62"/>
      <c r="Z66" s="62"/>
      <c r="AA66" s="62"/>
      <c r="AB66" s="62"/>
      <c r="AC66" s="62"/>
      <c r="AD66" s="62"/>
      <c r="AE66" s="62"/>
      <c r="AF66" s="62"/>
      <c r="AG66" s="62"/>
      <c r="AH66" s="62"/>
    </row>
    <row r="67" spans="1:34" ht="26.25" customHeight="1" x14ac:dyDescent="0.35">
      <c r="B67" s="66"/>
      <c r="C67" s="160" t="s">
        <v>183</v>
      </c>
      <c r="D67" s="144" t="s">
        <v>181</v>
      </c>
      <c r="E67" s="144" t="s">
        <v>154</v>
      </c>
      <c r="F67" s="161" t="s">
        <v>262</v>
      </c>
      <c r="G67" s="168">
        <f>IFERROR(((N(D67)*N(E67))*N(#REF!/1000000)+(((N(D67)*N(#REF!)/1000000)*0.1))),0)</f>
        <v>0</v>
      </c>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row>
    <row r="68" spans="1:34" ht="26.25" customHeight="1" x14ac:dyDescent="0.35">
      <c r="B68" s="66"/>
      <c r="C68" s="160" t="s">
        <v>183</v>
      </c>
      <c r="D68" s="144" t="s">
        <v>181</v>
      </c>
      <c r="E68" s="144" t="s">
        <v>154</v>
      </c>
      <c r="F68" s="161" t="s">
        <v>262</v>
      </c>
      <c r="G68" s="168">
        <f>IFERROR(((N(D68)*N(E68))*N(#REF!/1000000)+(((N(D68)*N(#REF!)/1000000)*0.1))),0)</f>
        <v>0</v>
      </c>
      <c r="H68" s="62"/>
      <c r="I68" s="62"/>
      <c r="J68" s="62" t="s">
        <v>183</v>
      </c>
      <c r="K68" s="62"/>
      <c r="L68" s="62"/>
      <c r="M68" s="62"/>
      <c r="N68" s="62"/>
      <c r="O68" s="62"/>
      <c r="P68" s="62"/>
      <c r="Q68" s="62"/>
      <c r="R68" s="62"/>
      <c r="S68" s="62"/>
      <c r="T68" s="62"/>
      <c r="U68" s="62"/>
      <c r="V68" s="62"/>
      <c r="W68" s="62"/>
      <c r="X68" s="62"/>
      <c r="Y68" s="62"/>
      <c r="Z68" s="62"/>
      <c r="AA68" s="62"/>
      <c r="AB68" s="62"/>
      <c r="AC68" s="62"/>
      <c r="AD68" s="62"/>
      <c r="AE68" s="62"/>
      <c r="AF68" s="62"/>
      <c r="AG68" s="62"/>
      <c r="AH68" s="62"/>
    </row>
    <row r="69" spans="1:34" ht="26.25" customHeight="1" x14ac:dyDescent="0.35">
      <c r="B69" s="66"/>
      <c r="C69" s="160" t="s">
        <v>183</v>
      </c>
      <c r="D69" s="144" t="s">
        <v>181</v>
      </c>
      <c r="E69" s="144" t="s">
        <v>154</v>
      </c>
      <c r="F69" s="161" t="s">
        <v>262</v>
      </c>
      <c r="G69" s="168">
        <f>IFERROR(((N(D69)*N(E69))*N(#REF!/1000000)+(((N(D69)*N(#REF!)/1000000)*0.1))),0)</f>
        <v>0</v>
      </c>
      <c r="H69" s="62"/>
      <c r="I69" s="62"/>
      <c r="J69" s="62" t="s">
        <v>252</v>
      </c>
      <c r="K69" s="62"/>
      <c r="L69" s="62"/>
      <c r="M69" s="62"/>
      <c r="N69" s="62"/>
      <c r="O69" s="62"/>
      <c r="P69" s="62"/>
      <c r="Q69" s="62"/>
      <c r="R69" s="62"/>
      <c r="S69" s="62"/>
      <c r="T69" s="62"/>
      <c r="U69" s="62"/>
      <c r="V69" s="62"/>
      <c r="W69" s="62"/>
      <c r="X69" s="62"/>
      <c r="Y69" s="62"/>
      <c r="Z69" s="62"/>
      <c r="AA69" s="62"/>
      <c r="AB69" s="62"/>
      <c r="AC69" s="62"/>
      <c r="AD69" s="62"/>
      <c r="AE69" s="62"/>
      <c r="AF69" s="62"/>
      <c r="AG69" s="62"/>
      <c r="AH69" s="62"/>
    </row>
    <row r="70" spans="1:34" ht="26.25" customHeight="1" x14ac:dyDescent="0.35">
      <c r="B70" s="66"/>
      <c r="C70" s="160" t="s">
        <v>183</v>
      </c>
      <c r="D70" s="144" t="s">
        <v>181</v>
      </c>
      <c r="E70" s="144" t="s">
        <v>154</v>
      </c>
      <c r="F70" s="161" t="s">
        <v>262</v>
      </c>
      <c r="G70" s="168">
        <f>IFERROR(((N(D70)*N(E70))*N(#REF!/1000000)+(((N(D70)*N(#REF!)/1000000)*0.1))),0)</f>
        <v>0</v>
      </c>
      <c r="H70" s="62"/>
      <c r="I70" s="62"/>
      <c r="J70" s="62" t="s">
        <v>253</v>
      </c>
      <c r="K70" s="62"/>
      <c r="L70" s="62"/>
      <c r="M70" s="62"/>
      <c r="N70" s="62"/>
      <c r="O70" s="62"/>
      <c r="P70" s="62"/>
      <c r="Q70" s="62"/>
      <c r="R70" s="62"/>
      <c r="S70" s="62"/>
      <c r="T70" s="62"/>
      <c r="U70" s="62"/>
      <c r="V70" s="62"/>
      <c r="W70" s="62"/>
      <c r="X70" s="62"/>
      <c r="Y70" s="62"/>
      <c r="Z70" s="62"/>
      <c r="AA70" s="62"/>
      <c r="AB70" s="62"/>
      <c r="AC70" s="62"/>
      <c r="AD70" s="62"/>
      <c r="AE70" s="62"/>
      <c r="AF70" s="62"/>
      <c r="AG70" s="62"/>
      <c r="AH70" s="62"/>
    </row>
    <row r="71" spans="1:34" ht="26.25" customHeight="1" x14ac:dyDescent="0.35">
      <c r="B71" s="66"/>
      <c r="C71" s="160" t="s">
        <v>183</v>
      </c>
      <c r="D71" s="144" t="s">
        <v>181</v>
      </c>
      <c r="E71" s="144" t="s">
        <v>154</v>
      </c>
      <c r="F71" s="161" t="s">
        <v>262</v>
      </c>
      <c r="G71" s="168">
        <f>IFERROR(((N(D71)*N(E71))*N(#REF!/1000000)+(((N(D71)*N(#REF!)/1000000)*0.1))),0)</f>
        <v>0</v>
      </c>
      <c r="H71" s="62"/>
      <c r="I71" s="62"/>
      <c r="J71" s="62" t="s">
        <v>254</v>
      </c>
      <c r="K71" s="62"/>
      <c r="L71" s="62"/>
      <c r="M71" s="62"/>
      <c r="N71" s="62"/>
      <c r="O71" s="62"/>
      <c r="P71" s="62"/>
      <c r="Q71" s="62"/>
      <c r="R71" s="62"/>
      <c r="S71" s="62"/>
      <c r="T71" s="62"/>
      <c r="U71" s="62"/>
      <c r="V71" s="62"/>
      <c r="W71" s="62"/>
      <c r="X71" s="62"/>
      <c r="Y71" s="62"/>
      <c r="Z71" s="62"/>
      <c r="AA71" s="62"/>
      <c r="AB71" s="62"/>
      <c r="AC71" s="62"/>
      <c r="AD71" s="62"/>
      <c r="AE71" s="62"/>
      <c r="AF71" s="62"/>
      <c r="AG71" s="62"/>
      <c r="AH71" s="62"/>
    </row>
    <row r="72" spans="1:34" ht="26.25" customHeight="1" x14ac:dyDescent="0.35">
      <c r="B72" s="66"/>
      <c r="C72" s="160" t="s">
        <v>183</v>
      </c>
      <c r="D72" s="144" t="s">
        <v>181</v>
      </c>
      <c r="E72" s="144" t="s">
        <v>154</v>
      </c>
      <c r="F72" s="161" t="s">
        <v>262</v>
      </c>
      <c r="G72" s="168">
        <f>IFERROR(((N(D72)*N(E72))*N(#REF!/1000000)+(((N(D72)*N(#REF!)/1000000)*0.1))),0)</f>
        <v>0</v>
      </c>
      <c r="H72" s="62"/>
      <c r="I72" s="62"/>
      <c r="J72" s="62" t="s">
        <v>255</v>
      </c>
      <c r="K72" s="62"/>
      <c r="L72" s="62"/>
      <c r="M72" s="62"/>
      <c r="N72" s="62"/>
      <c r="O72" s="62"/>
      <c r="P72" s="62"/>
      <c r="Q72" s="62"/>
      <c r="R72" s="62"/>
      <c r="S72" s="62"/>
      <c r="T72" s="62"/>
      <c r="U72" s="62"/>
      <c r="V72" s="62"/>
      <c r="W72" s="62"/>
      <c r="X72" s="62"/>
      <c r="Y72" s="62"/>
      <c r="Z72" s="62"/>
      <c r="AA72" s="62"/>
      <c r="AB72" s="62"/>
      <c r="AC72" s="62"/>
      <c r="AD72" s="62"/>
      <c r="AE72" s="62"/>
      <c r="AF72" s="62"/>
      <c r="AG72" s="62"/>
      <c r="AH72" s="62"/>
    </row>
    <row r="73" spans="1:34" ht="26.25" customHeight="1" x14ac:dyDescent="0.35">
      <c r="B73" s="66"/>
      <c r="C73" s="160" t="s">
        <v>183</v>
      </c>
      <c r="D73" s="144" t="s">
        <v>181</v>
      </c>
      <c r="E73" s="144" t="s">
        <v>154</v>
      </c>
      <c r="F73" s="161" t="s">
        <v>262</v>
      </c>
      <c r="G73" s="168">
        <f>IFERROR(((N(D73)*N(E73))*N(#REF!/1000000)+(((N(D73)*N(#REF!)/1000000)*0.1))),0)</f>
        <v>0</v>
      </c>
      <c r="H73" s="62"/>
      <c r="I73" s="62"/>
      <c r="J73" s="62" t="s">
        <v>256</v>
      </c>
      <c r="K73" s="62"/>
      <c r="L73" s="62"/>
      <c r="M73" s="62"/>
      <c r="N73" s="62"/>
      <c r="O73" s="62"/>
      <c r="P73" s="62"/>
      <c r="Q73" s="62"/>
      <c r="R73" s="62"/>
      <c r="S73" s="62"/>
      <c r="T73" s="62"/>
      <c r="U73" s="62"/>
      <c r="V73" s="62"/>
      <c r="W73" s="62"/>
      <c r="X73" s="62"/>
      <c r="Y73" s="62"/>
      <c r="Z73" s="62"/>
      <c r="AA73" s="62"/>
      <c r="AB73" s="62"/>
      <c r="AC73" s="62"/>
      <c r="AD73" s="62"/>
      <c r="AE73" s="62"/>
      <c r="AF73" s="62"/>
      <c r="AG73" s="62"/>
      <c r="AH73" s="62"/>
    </row>
    <row r="74" spans="1:34" ht="26.25" customHeight="1" x14ac:dyDescent="0.35">
      <c r="B74" s="66"/>
      <c r="C74" s="160" t="s">
        <v>183</v>
      </c>
      <c r="D74" s="144" t="s">
        <v>181</v>
      </c>
      <c r="E74" s="144" t="s">
        <v>154</v>
      </c>
      <c r="F74" s="161" t="s">
        <v>262</v>
      </c>
      <c r="G74" s="168">
        <f>IFERROR(((N(D74)*N(E74))*N(#REF!/1000000)+(((N(D74)*N(#REF!)/1000000)*0.1))),0)</f>
        <v>0</v>
      </c>
      <c r="H74" s="62"/>
      <c r="I74" s="62"/>
      <c r="J74" s="62" t="s">
        <v>257</v>
      </c>
      <c r="K74" s="62"/>
      <c r="L74" s="62"/>
      <c r="M74" s="62"/>
      <c r="N74" s="62"/>
      <c r="O74" s="62"/>
      <c r="P74" s="62"/>
      <c r="Q74" s="62"/>
      <c r="R74" s="62"/>
      <c r="S74" s="62"/>
      <c r="T74" s="62"/>
      <c r="U74" s="62"/>
      <c r="V74" s="62"/>
      <c r="W74" s="62"/>
      <c r="X74" s="62"/>
      <c r="Y74" s="62"/>
      <c r="Z74" s="62"/>
      <c r="AA74" s="62"/>
      <c r="AB74" s="62"/>
      <c r="AC74" s="62"/>
      <c r="AD74" s="62"/>
      <c r="AE74" s="62"/>
      <c r="AF74" s="62"/>
      <c r="AG74" s="62"/>
      <c r="AH74" s="62"/>
    </row>
    <row r="75" spans="1:34" ht="26.25" customHeight="1" x14ac:dyDescent="0.35">
      <c r="B75" s="66"/>
      <c r="C75" s="160" t="s">
        <v>183</v>
      </c>
      <c r="D75" s="144" t="s">
        <v>181</v>
      </c>
      <c r="E75" s="144" t="s">
        <v>154</v>
      </c>
      <c r="F75" s="161" t="s">
        <v>262</v>
      </c>
      <c r="G75" s="168">
        <f>IFERROR(((N(D75)*N(E75))*N(#REF!/1000000)+(((N(D75)*N(#REF!)/1000000)*0.1))),0)</f>
        <v>0</v>
      </c>
      <c r="H75" s="62"/>
      <c r="I75" s="62"/>
      <c r="J75" s="62" t="s">
        <v>258</v>
      </c>
      <c r="K75" s="62"/>
      <c r="L75" s="62"/>
      <c r="M75" s="62"/>
      <c r="N75" s="62"/>
      <c r="O75" s="62"/>
      <c r="P75" s="62"/>
      <c r="Q75" s="62"/>
      <c r="R75" s="62"/>
      <c r="S75" s="62"/>
      <c r="T75" s="62"/>
      <c r="U75" s="62"/>
      <c r="V75" s="62"/>
      <c r="W75" s="62"/>
      <c r="X75" s="62"/>
      <c r="Y75" s="62"/>
      <c r="Z75" s="62"/>
      <c r="AA75" s="62"/>
      <c r="AB75" s="62"/>
      <c r="AC75" s="62"/>
      <c r="AD75" s="62"/>
      <c r="AE75" s="62"/>
      <c r="AF75" s="62"/>
      <c r="AG75" s="62"/>
      <c r="AH75" s="62"/>
    </row>
    <row r="76" spans="1:34" ht="26.25" customHeight="1" x14ac:dyDescent="0.35">
      <c r="B76" s="66"/>
      <c r="C76" s="160" t="s">
        <v>183</v>
      </c>
      <c r="D76" s="144" t="s">
        <v>181</v>
      </c>
      <c r="E76" s="144" t="s">
        <v>154</v>
      </c>
      <c r="F76" s="161" t="s">
        <v>262</v>
      </c>
      <c r="G76" s="168">
        <f>IFERROR(((N(D76)*N(E76))*N(#REF!/1000000)+(((N(D76)*N(#REF!)/1000000)*0.1))),0)</f>
        <v>0</v>
      </c>
      <c r="H76" s="62"/>
      <c r="I76" s="62"/>
      <c r="J76" s="62" t="s">
        <v>259</v>
      </c>
      <c r="K76" s="62"/>
      <c r="L76" s="62"/>
      <c r="M76" s="62"/>
      <c r="N76" s="62"/>
      <c r="O76" s="62"/>
      <c r="P76" s="62"/>
      <c r="Q76" s="62"/>
      <c r="R76" s="62"/>
      <c r="S76" s="62"/>
      <c r="T76" s="62"/>
      <c r="U76" s="62"/>
      <c r="V76" s="62"/>
      <c r="W76" s="62"/>
      <c r="X76" s="62"/>
      <c r="Y76" s="62"/>
      <c r="Z76" s="62"/>
      <c r="AA76" s="62"/>
      <c r="AB76" s="62"/>
      <c r="AC76" s="62"/>
      <c r="AD76" s="62"/>
      <c r="AE76" s="62"/>
      <c r="AF76" s="62"/>
      <c r="AG76" s="62"/>
      <c r="AH76" s="62"/>
    </row>
    <row r="77" spans="1:34" ht="26.25" customHeight="1" x14ac:dyDescent="0.35">
      <c r="B77" s="66"/>
      <c r="C77" s="160" t="s">
        <v>183</v>
      </c>
      <c r="D77" s="144" t="s">
        <v>181</v>
      </c>
      <c r="E77" s="144" t="s">
        <v>154</v>
      </c>
      <c r="F77" s="161" t="s">
        <v>262</v>
      </c>
      <c r="G77" s="168">
        <f>IFERROR(((N(D77)*N(E77))*N(#REF!/1000000)+(((N(D77)*N(#REF!)/1000000)*0.1))),0)</f>
        <v>0</v>
      </c>
      <c r="H77" s="62"/>
      <c r="I77" s="62"/>
      <c r="J77" s="62" t="s">
        <v>48</v>
      </c>
      <c r="K77" s="62"/>
      <c r="L77" s="62"/>
      <c r="M77" s="62"/>
      <c r="N77" s="62"/>
      <c r="O77" s="62"/>
      <c r="P77" s="62"/>
      <c r="Q77" s="62"/>
      <c r="R77" s="62"/>
      <c r="S77" s="62"/>
      <c r="T77" s="62"/>
      <c r="U77" s="62"/>
      <c r="V77" s="62"/>
      <c r="W77" s="62"/>
      <c r="X77" s="62"/>
      <c r="Y77" s="62"/>
      <c r="Z77" s="62"/>
      <c r="AA77" s="62"/>
      <c r="AB77" s="62"/>
      <c r="AC77" s="62"/>
      <c r="AD77" s="62"/>
      <c r="AE77" s="62"/>
      <c r="AF77" s="62"/>
      <c r="AG77" s="62"/>
      <c r="AH77" s="62"/>
    </row>
    <row r="78" spans="1:34" ht="26.25" customHeight="1" x14ac:dyDescent="0.35">
      <c r="B78" s="66"/>
      <c r="C78" s="66"/>
      <c r="D78" s="57"/>
      <c r="E78" s="84"/>
      <c r="F78" s="57"/>
      <c r="G78" s="62"/>
      <c r="H78" s="62"/>
      <c r="I78" s="62"/>
      <c r="K78" s="62"/>
      <c r="L78" s="62"/>
      <c r="M78" s="62"/>
      <c r="N78" s="62"/>
      <c r="O78" s="62"/>
      <c r="P78" s="62"/>
      <c r="Q78" s="62"/>
      <c r="R78" s="62"/>
      <c r="S78" s="62"/>
      <c r="T78" s="62"/>
      <c r="U78" s="62"/>
      <c r="V78" s="62"/>
      <c r="W78" s="62"/>
      <c r="X78" s="62"/>
      <c r="Y78" s="62"/>
      <c r="Z78" s="62"/>
      <c r="AA78" s="62"/>
      <c r="AB78" s="62"/>
      <c r="AC78" s="62"/>
      <c r="AD78" s="62"/>
      <c r="AE78" s="62"/>
      <c r="AF78" s="62"/>
      <c r="AG78" s="62"/>
      <c r="AH78" s="62"/>
    </row>
    <row r="79" spans="1:34" ht="26.25" customHeight="1" x14ac:dyDescent="0.4">
      <c r="A79" s="20" t="s">
        <v>83</v>
      </c>
      <c r="B79" s="163" t="s">
        <v>84</v>
      </c>
      <c r="C79" s="83" t="s">
        <v>81</v>
      </c>
      <c r="D79" s="65" t="s">
        <v>85</v>
      </c>
      <c r="E79" s="85" t="s">
        <v>86</v>
      </c>
      <c r="F79" s="57"/>
      <c r="G79" s="62"/>
      <c r="H79" s="62"/>
      <c r="I79" s="62"/>
      <c r="K79" s="62"/>
      <c r="L79" s="62"/>
      <c r="M79" s="62"/>
      <c r="N79" s="62"/>
      <c r="O79" s="62"/>
      <c r="P79" s="62"/>
      <c r="Q79" s="62"/>
      <c r="R79" s="62"/>
      <c r="S79" s="62"/>
      <c r="T79" s="62"/>
      <c r="U79" s="62"/>
      <c r="V79" s="62"/>
      <c r="W79" s="62"/>
      <c r="X79" s="62"/>
      <c r="Y79" s="62"/>
      <c r="Z79" s="62"/>
      <c r="AA79" s="62"/>
      <c r="AB79" s="62"/>
      <c r="AC79" s="62"/>
      <c r="AD79" s="62"/>
      <c r="AE79" s="62"/>
      <c r="AF79" s="62"/>
      <c r="AG79" s="62"/>
      <c r="AH79" s="62"/>
    </row>
    <row r="80" spans="1:34" ht="26.25" customHeight="1" x14ac:dyDescent="0.35">
      <c r="B80" s="66"/>
      <c r="C80" s="144" t="s">
        <v>221</v>
      </c>
      <c r="D80" s="144" t="s">
        <v>154</v>
      </c>
      <c r="E80" s="168">
        <f>(N(C80)*N(D80)/1000000)</f>
        <v>0</v>
      </c>
      <c r="F80" s="57"/>
      <c r="G80" s="62"/>
      <c r="H80" s="62"/>
      <c r="I80" s="62"/>
      <c r="K80" s="62"/>
      <c r="L80" s="62"/>
      <c r="M80" s="62"/>
      <c r="N80" s="62"/>
      <c r="O80" s="62"/>
      <c r="P80" s="62"/>
      <c r="Q80" s="62"/>
      <c r="R80" s="62"/>
      <c r="S80" s="62"/>
      <c r="T80" s="62"/>
      <c r="U80" s="62"/>
      <c r="V80" s="62"/>
      <c r="W80" s="62"/>
      <c r="X80" s="62"/>
      <c r="Y80" s="62"/>
      <c r="Z80" s="62"/>
      <c r="AA80" s="62"/>
      <c r="AB80" s="62"/>
      <c r="AC80" s="62"/>
      <c r="AD80" s="62"/>
      <c r="AE80" s="62"/>
      <c r="AF80" s="62"/>
      <c r="AG80" s="62"/>
      <c r="AH80" s="62"/>
    </row>
    <row r="81" spans="1:34" ht="26.25" customHeight="1" x14ac:dyDescent="0.35">
      <c r="B81" s="66"/>
      <c r="C81" s="57"/>
      <c r="D81" s="57"/>
      <c r="E81" s="59"/>
      <c r="F81" s="57"/>
      <c r="G81" s="62"/>
      <c r="H81" s="62"/>
      <c r="I81" s="62"/>
      <c r="K81" s="62"/>
      <c r="L81" s="62"/>
      <c r="M81" s="62"/>
      <c r="N81" s="62"/>
      <c r="O81" s="62"/>
      <c r="P81" s="62"/>
      <c r="Q81" s="62"/>
      <c r="R81" s="62"/>
      <c r="S81" s="62"/>
      <c r="T81" s="62"/>
      <c r="U81" s="62"/>
      <c r="V81" s="62"/>
      <c r="W81" s="62"/>
      <c r="X81" s="62"/>
      <c r="Y81" s="62"/>
      <c r="Z81" s="62"/>
      <c r="AA81" s="62"/>
      <c r="AB81" s="62"/>
      <c r="AC81" s="62"/>
      <c r="AD81" s="62"/>
      <c r="AE81" s="62"/>
      <c r="AF81" s="62"/>
      <c r="AG81" s="62"/>
      <c r="AH81" s="62"/>
    </row>
    <row r="82" spans="1:34" ht="26.25" customHeight="1" x14ac:dyDescent="0.4">
      <c r="A82" s="20" t="s">
        <v>92</v>
      </c>
      <c r="B82" s="163" t="s">
        <v>93</v>
      </c>
      <c r="C82" s="65" t="s">
        <v>94</v>
      </c>
      <c r="D82" s="57"/>
      <c r="E82" s="59"/>
      <c r="F82" s="57"/>
      <c r="G82" s="62"/>
      <c r="H82" s="62"/>
      <c r="I82" s="62"/>
      <c r="K82" s="62"/>
      <c r="L82" s="62"/>
      <c r="M82" s="62"/>
      <c r="N82" s="62"/>
      <c r="O82" s="62"/>
      <c r="P82" s="62"/>
      <c r="Q82" s="62"/>
      <c r="R82" s="62"/>
      <c r="S82" s="62"/>
      <c r="T82" s="62"/>
      <c r="U82" s="62"/>
      <c r="V82" s="62"/>
      <c r="W82" s="62"/>
      <c r="X82" s="62"/>
      <c r="Y82" s="62"/>
      <c r="Z82" s="62"/>
      <c r="AA82" s="62"/>
      <c r="AB82" s="62"/>
      <c r="AC82" s="62"/>
      <c r="AD82" s="62"/>
      <c r="AE82" s="62"/>
      <c r="AF82" s="62"/>
      <c r="AG82" s="62"/>
      <c r="AH82" s="62"/>
    </row>
    <row r="83" spans="1:34" ht="26.25" customHeight="1" x14ac:dyDescent="0.35">
      <c r="B83" s="66"/>
      <c r="C83" s="144" t="s">
        <v>50</v>
      </c>
      <c r="D83" s="57"/>
      <c r="E83" s="59"/>
      <c r="F83" s="57"/>
      <c r="G83" s="62"/>
      <c r="H83" s="62"/>
      <c r="I83" s="62"/>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row>
    <row r="84" spans="1:34" ht="26.25" customHeight="1" x14ac:dyDescent="0.35">
      <c r="B84" s="66"/>
      <c r="C84" s="58"/>
      <c r="D84" s="57"/>
      <c r="E84" s="59"/>
      <c r="F84" s="57"/>
      <c r="G84" s="62"/>
      <c r="H84" s="62"/>
      <c r="I84" s="62"/>
      <c r="J84" s="62"/>
      <c r="K84" s="62"/>
      <c r="L84" s="62"/>
      <c r="M84" s="62"/>
      <c r="N84" s="62"/>
      <c r="O84" s="62"/>
      <c r="P84" s="62"/>
      <c r="Q84" s="62"/>
      <c r="R84" s="62"/>
      <c r="S84" s="62"/>
      <c r="T84" s="62"/>
      <c r="U84" s="62"/>
      <c r="V84" s="62"/>
      <c r="W84" s="62"/>
      <c r="X84" s="62"/>
      <c r="Y84" s="62"/>
      <c r="Z84" s="62"/>
      <c r="AA84" s="62"/>
      <c r="AB84" s="62"/>
      <c r="AC84" s="62"/>
      <c r="AD84" s="62"/>
      <c r="AE84" s="62"/>
      <c r="AF84" s="62"/>
      <c r="AG84" s="62"/>
      <c r="AH84" s="62"/>
    </row>
    <row r="85" spans="1:34" ht="26.25" customHeight="1" x14ac:dyDescent="0.35">
      <c r="B85" s="66"/>
      <c r="C85" s="86"/>
      <c r="D85" s="57"/>
      <c r="E85" s="59"/>
      <c r="F85" s="57"/>
      <c r="G85" s="62"/>
      <c r="H85" s="62"/>
      <c r="I85" s="62"/>
      <c r="J85" s="62"/>
      <c r="K85" s="62"/>
      <c r="L85" s="62"/>
      <c r="M85" s="62"/>
      <c r="N85" s="62"/>
      <c r="O85" s="62"/>
      <c r="P85" s="62"/>
      <c r="Q85" s="62"/>
      <c r="R85" s="62"/>
      <c r="S85" s="62"/>
      <c r="T85" s="62"/>
      <c r="U85" s="62"/>
      <c r="V85" s="62"/>
      <c r="W85" s="62"/>
      <c r="X85" s="62"/>
      <c r="Y85" s="62"/>
      <c r="Z85" s="62"/>
      <c r="AA85" s="62"/>
      <c r="AB85" s="62"/>
      <c r="AC85" s="62"/>
      <c r="AD85" s="62"/>
      <c r="AE85" s="62"/>
      <c r="AF85" s="62"/>
      <c r="AG85" s="62"/>
      <c r="AH85" s="62"/>
    </row>
    <row r="86" spans="1:34" ht="21" customHeight="1" x14ac:dyDescent="0.35">
      <c r="B86" s="66"/>
      <c r="C86" s="86"/>
      <c r="D86" s="57"/>
      <c r="E86" s="59"/>
      <c r="F86" s="57"/>
      <c r="G86" s="62"/>
      <c r="H86" s="62"/>
      <c r="I86" s="62"/>
      <c r="J86" s="62"/>
      <c r="K86" s="62"/>
      <c r="L86" s="62"/>
      <c r="M86" s="62"/>
      <c r="N86" s="62"/>
      <c r="O86" s="62"/>
      <c r="P86" s="62"/>
      <c r="Q86" s="62"/>
      <c r="R86" s="62"/>
      <c r="S86" s="62"/>
      <c r="T86" s="62"/>
      <c r="U86" s="62"/>
      <c r="V86" s="62"/>
      <c r="W86" s="62"/>
      <c r="X86" s="62"/>
      <c r="Y86" s="62"/>
      <c r="Z86" s="62"/>
      <c r="AA86" s="62"/>
      <c r="AB86" s="62"/>
      <c r="AC86" s="62"/>
      <c r="AD86" s="62"/>
      <c r="AE86" s="62"/>
      <c r="AF86" s="62"/>
      <c r="AG86" s="62"/>
      <c r="AH86" s="62"/>
    </row>
    <row r="87" spans="1:34" ht="24" x14ac:dyDescent="0.4">
      <c r="B87" s="113" t="s">
        <v>75</v>
      </c>
      <c r="C87" s="114"/>
    </row>
    <row r="88" spans="1:34" ht="21" x14ac:dyDescent="0.35">
      <c r="B88" s="115" t="s">
        <v>76</v>
      </c>
      <c r="C88" s="165">
        <f>C13</f>
        <v>0</v>
      </c>
    </row>
    <row r="89" spans="1:34" ht="21" x14ac:dyDescent="0.35">
      <c r="B89" s="115" t="s">
        <v>77</v>
      </c>
      <c r="C89" s="165">
        <f>SUM(G19:G36)</f>
        <v>0</v>
      </c>
    </row>
    <row r="90" spans="1:34" ht="21" x14ac:dyDescent="0.35">
      <c r="B90" s="98" t="s">
        <v>196</v>
      </c>
      <c r="C90" s="165" t="e">
        <f>E41</f>
        <v>#VALUE!</v>
      </c>
    </row>
    <row r="91" spans="1:34" ht="21.75" customHeight="1" x14ac:dyDescent="0.35">
      <c r="B91" s="98" t="s">
        <v>197</v>
      </c>
      <c r="C91" s="165">
        <f>D47</f>
        <v>0</v>
      </c>
    </row>
    <row r="92" spans="1:34" ht="23.25" customHeight="1" x14ac:dyDescent="0.35">
      <c r="B92" s="98" t="s">
        <v>87</v>
      </c>
      <c r="C92" s="165">
        <f>C52</f>
        <v>0</v>
      </c>
    </row>
    <row r="93" spans="1:34" ht="21" x14ac:dyDescent="0.35">
      <c r="B93" s="98" t="s">
        <v>79</v>
      </c>
      <c r="C93" s="165">
        <f>SUM(G58:G77)</f>
        <v>0</v>
      </c>
    </row>
    <row r="94" spans="1:34" ht="25.5" customHeight="1" x14ac:dyDescent="0.35">
      <c r="B94" s="98" t="s">
        <v>215</v>
      </c>
      <c r="C94" s="165">
        <f>E80</f>
        <v>0</v>
      </c>
    </row>
    <row r="95" spans="1:34" ht="21.75" customHeight="1" x14ac:dyDescent="0.35">
      <c r="B95" s="98" t="s">
        <v>48</v>
      </c>
      <c r="C95" s="165" t="str">
        <f>C83</f>
        <v>-</v>
      </c>
    </row>
    <row r="96" spans="1:34" ht="24" x14ac:dyDescent="0.4">
      <c r="B96" s="97" t="s">
        <v>91</v>
      </c>
      <c r="C96" s="169" t="e">
        <f>SUM(C88:C95)</f>
        <v>#VALUE!</v>
      </c>
    </row>
  </sheetData>
  <sheetProtection algorithmName="SHA-512" hashValue="+kP3NWXJHFoTOwlucTvXJ6ZCQ6d4y8AYqiCuaxESO3AtkW1Jou+s1BK93mIO65OZYxmyq5uVdqRH04KvYGkmBQ==" saltValue="z1rlbTJYPtQ85wT9mHo3Zg==" spinCount="100000" sheet="1" objects="1" scenarios="1"/>
  <mergeCells count="3">
    <mergeCell ref="B2:AH2"/>
    <mergeCell ref="B4:AH4"/>
    <mergeCell ref="B9:AH10"/>
  </mergeCells>
  <conditionalFormatting sqref="D40:D41">
    <cfRule type="expression" dxfId="7" priority="8">
      <formula>B41="No"</formula>
    </cfRule>
  </conditionalFormatting>
  <conditionalFormatting sqref="D41">
    <cfRule type="expression" dxfId="6" priority="3">
      <formula>B41="No"</formula>
    </cfRule>
  </conditionalFormatting>
  <conditionalFormatting sqref="E40">
    <cfRule type="expression" dxfId="5" priority="2">
      <formula>B41="No"</formula>
    </cfRule>
  </conditionalFormatting>
  <conditionalFormatting sqref="E40:E41">
    <cfRule type="expression" dxfId="4" priority="4">
      <formula>D41="No"</formula>
    </cfRule>
  </conditionalFormatting>
  <conditionalFormatting sqref="E41">
    <cfRule type="expression" dxfId="3" priority="1">
      <formula>B41="No"</formula>
    </cfRule>
  </conditionalFormatting>
  <conditionalFormatting sqref="E18:F36">
    <cfRule type="containsText" dxfId="2" priority="7" operator="containsText" text="No">
      <formula>NOT(ISERROR(SEARCH("No",E18)))</formula>
    </cfRule>
  </conditionalFormatting>
  <conditionalFormatting sqref="E19:F36">
    <cfRule type="expression" dxfId="1" priority="6">
      <formula>E19="No"</formula>
    </cfRule>
  </conditionalFormatting>
  <conditionalFormatting sqref="F19:F36">
    <cfRule type="expression" dxfId="0" priority="5">
      <formula>E19="No"</formula>
    </cfRule>
  </conditionalFormatting>
  <dataValidations count="1">
    <dataValidation type="list" allowBlank="1" showInputMessage="1" showErrorMessage="1" sqref="C58:C77" xr:uid="{22CDBC41-84B1-4885-B6FE-7AB11787D9A9}">
      <formula1>$J$68:$J$77</formula1>
    </dataValidation>
  </dataValidations>
  <pageMargins left="0.7" right="0.7" top="0.75" bottom="0.75" header="0.3" footer="0.3"/>
  <pageSetup paperSize="12" orientation="portrait" horizontalDpi="300" verticalDpi="300" r:id="rId1"/>
  <headerFooter>
    <oddHeader>&amp;C&amp;"Arial"&amp;12&amp;KA80000 OFFICIAL&amp;1#_x000D_</oddHeader>
  </headerFooter>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25E242F6-02A9-45F2-8CDB-C7BF485267B4}">
          <x14:formula1>
            <xm:f>'Property deatils INPUT'!$A$3:$A$39</xm:f>
          </x14:formula1>
          <xm:sqref>B7:B8</xm:sqref>
        </x14:dataValidation>
        <x14:dataValidation type="list" allowBlank="1" showInputMessage="1" showErrorMessage="1" xr:uid="{284D060C-E365-450A-AB84-C2086550FBBC}">
          <x14:formula1>
            <xm:f>'Property deatils INPUT'!$G$2:$G$4</xm:f>
          </x14:formula1>
          <xm:sqref>B41 E19:E36</xm:sqref>
        </x14:dataValidation>
        <x14:dataValidation type="list" allowBlank="1" showInputMessage="1" showErrorMessage="1" xr:uid="{5F21BF1D-37A8-4CB0-B38C-E8681CEB4D70}">
          <x14:formula1>
            <xm:f>'Property deatils INPUT'!$A$2:$A$39</xm:f>
          </x14:formula1>
          <xm:sqref>B6</xm:sqref>
        </x14:dataValidation>
        <x14:dataValidation type="list" allowBlank="1" showInputMessage="1" showErrorMessage="1" xr:uid="{5D8D6929-EDC2-424A-9DF8-6DE785DFAC32}">
          <x14:formula1>
            <xm:f>'Livestock drinking requirements'!$A$2:$A$15</xm:f>
          </x14:formula1>
          <xm:sqref>B19:B36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78BE6-4CA9-4A50-BC6D-51CD549E759A}">
  <dimension ref="A1:AW179"/>
  <sheetViews>
    <sheetView topLeftCell="A36" zoomScale="80" zoomScaleNormal="80" workbookViewId="0">
      <selection activeCell="F46" sqref="F46"/>
    </sheetView>
  </sheetViews>
  <sheetFormatPr defaultRowHeight="15" x14ac:dyDescent="0.25"/>
  <cols>
    <col min="1" max="1" width="9.140625" style="20"/>
    <col min="2" max="2" width="62.7109375" bestFit="1" customWidth="1"/>
    <col min="3" max="3" width="42.28515625" bestFit="1" customWidth="1"/>
    <col min="4" max="4" width="42.42578125" bestFit="1" customWidth="1"/>
    <col min="5" max="5" width="46.7109375" bestFit="1" customWidth="1"/>
    <col min="6" max="6" width="46.28515625" bestFit="1" customWidth="1"/>
    <col min="7" max="7" width="70.7109375" customWidth="1"/>
    <col min="8" max="8" width="32" bestFit="1" customWidth="1"/>
    <col min="9" max="10" width="27.42578125" customWidth="1"/>
    <col min="11" max="11" width="30.28515625" customWidth="1"/>
    <col min="12" max="13" width="36" customWidth="1"/>
    <col min="14" max="14" width="9.140625" customWidth="1"/>
    <col min="15" max="15" width="24" bestFit="1" customWidth="1"/>
    <col min="17" max="17" width="30.85546875" bestFit="1" customWidth="1"/>
    <col min="18" max="18" width="21.42578125" bestFit="1" customWidth="1"/>
    <col min="19" max="19" width="20.140625" bestFit="1" customWidth="1"/>
  </cols>
  <sheetData>
    <row r="1" spans="1:39" s="6" customFormat="1" ht="18.95" customHeight="1" x14ac:dyDescent="0.25">
      <c r="A1" s="20"/>
    </row>
    <row r="2" spans="1:39" ht="72.95" customHeight="1" x14ac:dyDescent="1.4">
      <c r="B2" s="200" t="s">
        <v>140</v>
      </c>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row>
    <row r="3" spans="1:39" s="6" customFormat="1" ht="18.600000000000001" customHeight="1" x14ac:dyDescent="0.25">
      <c r="A3" s="20"/>
    </row>
    <row r="4" spans="1:39" s="6" customFormat="1" ht="29.1" customHeight="1" x14ac:dyDescent="0.4">
      <c r="A4" s="21" t="s">
        <v>57</v>
      </c>
      <c r="B4" s="201" t="s">
        <v>141</v>
      </c>
      <c r="C4" s="201"/>
      <c r="D4" s="201"/>
      <c r="E4" s="201"/>
      <c r="F4" s="201"/>
      <c r="G4" s="201"/>
      <c r="H4" s="201"/>
      <c r="I4" s="201"/>
      <c r="J4" s="201"/>
      <c r="K4" s="201"/>
      <c r="L4" s="201"/>
      <c r="M4" s="201"/>
      <c r="N4" s="201"/>
      <c r="O4" s="201"/>
      <c r="P4" s="201"/>
      <c r="Q4" s="201"/>
      <c r="R4" s="201"/>
      <c r="S4" s="201"/>
      <c r="T4" s="201"/>
      <c r="U4" s="201"/>
      <c r="V4" s="201"/>
      <c r="W4" s="201"/>
      <c r="X4" s="201"/>
      <c r="Y4" s="201"/>
      <c r="Z4" s="201"/>
      <c r="AA4" s="201"/>
      <c r="AB4" s="201"/>
      <c r="AC4" s="201"/>
      <c r="AD4" s="201"/>
      <c r="AE4" s="201"/>
      <c r="AF4" s="201"/>
      <c r="AG4" s="201"/>
      <c r="AH4" s="201"/>
      <c r="AI4" s="201"/>
      <c r="AJ4" s="201"/>
      <c r="AK4" s="201"/>
      <c r="AL4" s="201"/>
      <c r="AM4" s="201"/>
    </row>
    <row r="5" spans="1:39" s="7" customFormat="1" ht="30.95" customHeight="1" x14ac:dyDescent="0.4">
      <c r="A5" s="20"/>
      <c r="B5" s="11" t="s">
        <v>145</v>
      </c>
      <c r="C5" s="11" t="s">
        <v>143</v>
      </c>
      <c r="D5" s="11" t="s">
        <v>276</v>
      </c>
      <c r="E5" s="11" t="s">
        <v>277</v>
      </c>
      <c r="F5" s="11" t="s">
        <v>144</v>
      </c>
      <c r="G5" s="139"/>
    </row>
    <row r="6" spans="1:39" ht="21" x14ac:dyDescent="0.35">
      <c r="B6" s="144" t="s">
        <v>164</v>
      </c>
      <c r="C6" s="144" t="s">
        <v>155</v>
      </c>
      <c r="D6" s="144" t="s">
        <v>156</v>
      </c>
      <c r="E6" s="144" t="s">
        <v>157</v>
      </c>
      <c r="F6" s="165">
        <f t="shared" ref="F6:F26" si="0">((((N(C6)*60)*(N(D6))*(N(E6))/1000000)))</f>
        <v>0</v>
      </c>
      <c r="G6" s="8"/>
    </row>
    <row r="7" spans="1:39" ht="21" x14ac:dyDescent="0.35">
      <c r="B7" s="144" t="s">
        <v>164</v>
      </c>
      <c r="C7" s="144" t="s">
        <v>155</v>
      </c>
      <c r="D7" s="144" t="s">
        <v>156</v>
      </c>
      <c r="E7" s="144" t="s">
        <v>157</v>
      </c>
      <c r="F7" s="165">
        <f t="shared" si="0"/>
        <v>0</v>
      </c>
      <c r="G7" s="8"/>
    </row>
    <row r="8" spans="1:39" ht="21" x14ac:dyDescent="0.35">
      <c r="B8" s="144" t="s">
        <v>164</v>
      </c>
      <c r="C8" s="144" t="s">
        <v>155</v>
      </c>
      <c r="D8" s="144" t="s">
        <v>156</v>
      </c>
      <c r="E8" s="144" t="s">
        <v>157</v>
      </c>
      <c r="F8" s="165">
        <f t="shared" si="0"/>
        <v>0</v>
      </c>
      <c r="G8" s="8"/>
    </row>
    <row r="9" spans="1:39" ht="21" x14ac:dyDescent="0.35">
      <c r="B9" s="144" t="s">
        <v>164</v>
      </c>
      <c r="C9" s="144" t="s">
        <v>155</v>
      </c>
      <c r="D9" s="144" t="s">
        <v>156</v>
      </c>
      <c r="E9" s="144" t="s">
        <v>157</v>
      </c>
      <c r="F9" s="165">
        <f t="shared" si="0"/>
        <v>0</v>
      </c>
      <c r="G9" s="8"/>
    </row>
    <row r="10" spans="1:39" ht="21" x14ac:dyDescent="0.35">
      <c r="B10" s="144" t="s">
        <v>164</v>
      </c>
      <c r="C10" s="144" t="s">
        <v>155</v>
      </c>
      <c r="D10" s="144" t="s">
        <v>156</v>
      </c>
      <c r="E10" s="144" t="s">
        <v>157</v>
      </c>
      <c r="F10" s="165">
        <f t="shared" si="0"/>
        <v>0</v>
      </c>
      <c r="G10" s="8"/>
    </row>
    <row r="11" spans="1:39" ht="21" x14ac:dyDescent="0.35">
      <c r="B11" s="144" t="s">
        <v>164</v>
      </c>
      <c r="C11" s="144" t="s">
        <v>155</v>
      </c>
      <c r="D11" s="144" t="s">
        <v>156</v>
      </c>
      <c r="E11" s="144" t="s">
        <v>157</v>
      </c>
      <c r="F11" s="165">
        <f t="shared" si="0"/>
        <v>0</v>
      </c>
      <c r="G11" s="8"/>
    </row>
    <row r="12" spans="1:39" ht="21" x14ac:dyDescent="0.35">
      <c r="B12" s="144" t="s">
        <v>164</v>
      </c>
      <c r="C12" s="144" t="s">
        <v>155</v>
      </c>
      <c r="D12" s="144" t="s">
        <v>156</v>
      </c>
      <c r="E12" s="144" t="s">
        <v>157</v>
      </c>
      <c r="F12" s="165">
        <f t="shared" si="0"/>
        <v>0</v>
      </c>
      <c r="G12" s="8"/>
    </row>
    <row r="13" spans="1:39" ht="21" x14ac:dyDescent="0.35">
      <c r="B13" s="144" t="s">
        <v>164</v>
      </c>
      <c r="C13" s="144" t="s">
        <v>155</v>
      </c>
      <c r="D13" s="144" t="s">
        <v>156</v>
      </c>
      <c r="E13" s="144" t="s">
        <v>157</v>
      </c>
      <c r="F13" s="165">
        <f t="shared" si="0"/>
        <v>0</v>
      </c>
      <c r="G13" s="8"/>
    </row>
    <row r="14" spans="1:39" ht="21" x14ac:dyDescent="0.35">
      <c r="B14" s="144" t="s">
        <v>164</v>
      </c>
      <c r="C14" s="144" t="s">
        <v>155</v>
      </c>
      <c r="D14" s="144" t="s">
        <v>156</v>
      </c>
      <c r="E14" s="144" t="s">
        <v>157</v>
      </c>
      <c r="F14" s="165">
        <f t="shared" si="0"/>
        <v>0</v>
      </c>
      <c r="G14" s="8"/>
    </row>
    <row r="15" spans="1:39" ht="21" x14ac:dyDescent="0.35">
      <c r="B15" s="144" t="s">
        <v>164</v>
      </c>
      <c r="C15" s="144" t="s">
        <v>155</v>
      </c>
      <c r="D15" s="144" t="s">
        <v>156</v>
      </c>
      <c r="E15" s="144" t="s">
        <v>157</v>
      </c>
      <c r="F15" s="165">
        <f t="shared" si="0"/>
        <v>0</v>
      </c>
      <c r="G15" s="8"/>
    </row>
    <row r="16" spans="1:39" ht="21" x14ac:dyDescent="0.35">
      <c r="B16" s="144" t="s">
        <v>164</v>
      </c>
      <c r="C16" s="144" t="s">
        <v>155</v>
      </c>
      <c r="D16" s="144" t="s">
        <v>156</v>
      </c>
      <c r="E16" s="144" t="s">
        <v>157</v>
      </c>
      <c r="F16" s="165">
        <f t="shared" si="0"/>
        <v>0</v>
      </c>
      <c r="G16" s="8"/>
    </row>
    <row r="17" spans="1:7" ht="21" x14ac:dyDescent="0.35">
      <c r="B17" s="144" t="s">
        <v>164</v>
      </c>
      <c r="C17" s="144" t="s">
        <v>155</v>
      </c>
      <c r="D17" s="144" t="s">
        <v>156</v>
      </c>
      <c r="E17" s="144" t="s">
        <v>157</v>
      </c>
      <c r="F17" s="165">
        <f t="shared" si="0"/>
        <v>0</v>
      </c>
      <c r="G17" s="8"/>
    </row>
    <row r="18" spans="1:7" ht="21" x14ac:dyDescent="0.35">
      <c r="B18" s="144" t="s">
        <v>164</v>
      </c>
      <c r="C18" s="144" t="s">
        <v>155</v>
      </c>
      <c r="D18" s="144" t="s">
        <v>156</v>
      </c>
      <c r="E18" s="144" t="s">
        <v>157</v>
      </c>
      <c r="F18" s="165">
        <f t="shared" si="0"/>
        <v>0</v>
      </c>
      <c r="G18" s="8"/>
    </row>
    <row r="19" spans="1:7" ht="21" x14ac:dyDescent="0.35">
      <c r="B19" s="144" t="s">
        <v>164</v>
      </c>
      <c r="C19" s="144" t="s">
        <v>155</v>
      </c>
      <c r="D19" s="144" t="s">
        <v>156</v>
      </c>
      <c r="E19" s="144" t="s">
        <v>157</v>
      </c>
      <c r="F19" s="165">
        <f t="shared" si="0"/>
        <v>0</v>
      </c>
      <c r="G19" s="8"/>
    </row>
    <row r="20" spans="1:7" ht="21" x14ac:dyDescent="0.35">
      <c r="B20" s="144" t="s">
        <v>164</v>
      </c>
      <c r="C20" s="144" t="s">
        <v>155</v>
      </c>
      <c r="D20" s="144" t="s">
        <v>156</v>
      </c>
      <c r="E20" s="144" t="s">
        <v>157</v>
      </c>
      <c r="F20" s="165">
        <f t="shared" si="0"/>
        <v>0</v>
      </c>
      <c r="G20" s="8"/>
    </row>
    <row r="21" spans="1:7" ht="21" x14ac:dyDescent="0.35">
      <c r="B21" s="144" t="s">
        <v>164</v>
      </c>
      <c r="C21" s="144" t="s">
        <v>155</v>
      </c>
      <c r="D21" s="144" t="s">
        <v>156</v>
      </c>
      <c r="E21" s="144" t="s">
        <v>157</v>
      </c>
      <c r="F21" s="165">
        <f t="shared" si="0"/>
        <v>0</v>
      </c>
      <c r="G21" s="8"/>
    </row>
    <row r="22" spans="1:7" ht="21" x14ac:dyDescent="0.35">
      <c r="B22" s="144" t="s">
        <v>164</v>
      </c>
      <c r="C22" s="144" t="s">
        <v>155</v>
      </c>
      <c r="D22" s="144" t="s">
        <v>156</v>
      </c>
      <c r="E22" s="144" t="s">
        <v>157</v>
      </c>
      <c r="F22" s="165">
        <f t="shared" si="0"/>
        <v>0</v>
      </c>
      <c r="G22" s="8"/>
    </row>
    <row r="23" spans="1:7" ht="21" x14ac:dyDescent="0.35">
      <c r="B23" s="144" t="s">
        <v>164</v>
      </c>
      <c r="C23" s="144" t="s">
        <v>155</v>
      </c>
      <c r="D23" s="144" t="s">
        <v>156</v>
      </c>
      <c r="E23" s="144" t="s">
        <v>157</v>
      </c>
      <c r="F23" s="165">
        <f t="shared" si="0"/>
        <v>0</v>
      </c>
      <c r="G23" s="8"/>
    </row>
    <row r="24" spans="1:7" ht="18" customHeight="1" x14ac:dyDescent="0.35">
      <c r="B24" s="144" t="s">
        <v>164</v>
      </c>
      <c r="C24" s="144" t="s">
        <v>155</v>
      </c>
      <c r="D24" s="144" t="s">
        <v>156</v>
      </c>
      <c r="E24" s="144" t="s">
        <v>157</v>
      </c>
      <c r="F24" s="165">
        <f t="shared" si="0"/>
        <v>0</v>
      </c>
      <c r="G24" s="8"/>
    </row>
    <row r="25" spans="1:7" ht="20.25" customHeight="1" x14ac:dyDescent="0.35">
      <c r="B25" s="144" t="s">
        <v>164</v>
      </c>
      <c r="C25" s="144" t="s">
        <v>155</v>
      </c>
      <c r="D25" s="144" t="s">
        <v>156</v>
      </c>
      <c r="E25" s="144" t="s">
        <v>157</v>
      </c>
      <c r="F25" s="165">
        <f t="shared" si="0"/>
        <v>0</v>
      </c>
      <c r="G25" s="8"/>
    </row>
    <row r="26" spans="1:7" ht="23.25" customHeight="1" x14ac:dyDescent="0.35">
      <c r="B26" s="144" t="s">
        <v>164</v>
      </c>
      <c r="C26" s="144" t="s">
        <v>155</v>
      </c>
      <c r="D26" s="144" t="s">
        <v>156</v>
      </c>
      <c r="E26" s="144" t="s">
        <v>157</v>
      </c>
      <c r="F26" s="165">
        <f t="shared" si="0"/>
        <v>0</v>
      </c>
      <c r="G26" s="8"/>
    </row>
    <row r="27" spans="1:7" s="6" customFormat="1" ht="30" customHeight="1" x14ac:dyDescent="0.35">
      <c r="A27" s="20"/>
      <c r="B27" s="46" t="s">
        <v>151</v>
      </c>
      <c r="C27" s="35" t="s">
        <v>146</v>
      </c>
      <c r="D27" s="35" t="s">
        <v>147</v>
      </c>
      <c r="E27" s="35" t="s">
        <v>148</v>
      </c>
      <c r="F27" s="33"/>
      <c r="G27" s="33"/>
    </row>
    <row r="28" spans="1:7" ht="30" customHeight="1" x14ac:dyDescent="0.35">
      <c r="B28" s="144" t="s">
        <v>164</v>
      </c>
      <c r="C28" s="144" t="s">
        <v>158</v>
      </c>
      <c r="D28" s="144" t="s">
        <v>159</v>
      </c>
      <c r="E28" s="165">
        <f>IFERROR((((N(C28)*(N(D28))*'Property and household details'!$C$6)/1000000)),0)</f>
        <v>0</v>
      </c>
      <c r="F28" s="8"/>
      <c r="G28" s="8"/>
    </row>
    <row r="29" spans="1:7" ht="30" customHeight="1" x14ac:dyDescent="0.35">
      <c r="B29" s="144" t="s">
        <v>164</v>
      </c>
      <c r="C29" s="144" t="s">
        <v>158</v>
      </c>
      <c r="D29" s="144" t="s">
        <v>159</v>
      </c>
      <c r="E29" s="165">
        <f>IFERROR((((N(C29)*(N(D29))*'Property and household details'!$C$6)/1000000)),0)</f>
        <v>0</v>
      </c>
      <c r="F29" s="8"/>
      <c r="G29" s="8"/>
    </row>
    <row r="30" spans="1:7" ht="30" customHeight="1" x14ac:dyDescent="0.35">
      <c r="B30" s="144" t="s">
        <v>164</v>
      </c>
      <c r="C30" s="144" t="s">
        <v>158</v>
      </c>
      <c r="D30" s="144" t="s">
        <v>159</v>
      </c>
      <c r="E30" s="165">
        <f>IFERROR((((N(C30)*(N(D30))*'Property and household details'!$C$6)/1000000)),0)</f>
        <v>0</v>
      </c>
      <c r="F30" s="8"/>
      <c r="G30" s="8"/>
    </row>
    <row r="31" spans="1:7" ht="30" customHeight="1" x14ac:dyDescent="0.35">
      <c r="B31" s="144" t="s">
        <v>164</v>
      </c>
      <c r="C31" s="144" t="s">
        <v>158</v>
      </c>
      <c r="D31" s="144" t="s">
        <v>159</v>
      </c>
      <c r="E31" s="165">
        <f>IFERROR((((N(C31)*(N(D31))*'Property and household details'!$C$6)/1000000)),0)</f>
        <v>0</v>
      </c>
      <c r="F31" s="8"/>
      <c r="G31" s="8"/>
    </row>
    <row r="32" spans="1:7" ht="30" customHeight="1" x14ac:dyDescent="0.35">
      <c r="B32" s="144" t="s">
        <v>164</v>
      </c>
      <c r="C32" s="144" t="s">
        <v>158</v>
      </c>
      <c r="D32" s="144" t="s">
        <v>159</v>
      </c>
      <c r="E32" s="165">
        <f>IFERROR((((N(C32)*(N(D32))*'Property and household details'!$C$6)/1000000)),0)</f>
        <v>0</v>
      </c>
      <c r="F32" s="8"/>
      <c r="G32" s="8"/>
    </row>
    <row r="33" spans="2:7" ht="30" customHeight="1" x14ac:dyDescent="0.35">
      <c r="B33" s="144" t="s">
        <v>164</v>
      </c>
      <c r="C33" s="144" t="s">
        <v>158</v>
      </c>
      <c r="D33" s="144" t="s">
        <v>159</v>
      </c>
      <c r="E33" s="165">
        <f>IFERROR((((N(C33)*(N(D33))*'Property and household details'!$C$6)/1000000)),0)</f>
        <v>0</v>
      </c>
      <c r="F33" s="8"/>
      <c r="G33" s="8"/>
    </row>
    <row r="34" spans="2:7" ht="30" customHeight="1" x14ac:dyDescent="0.35">
      <c r="B34" s="144" t="s">
        <v>164</v>
      </c>
      <c r="C34" s="144" t="s">
        <v>158</v>
      </c>
      <c r="D34" s="144" t="s">
        <v>159</v>
      </c>
      <c r="E34" s="165">
        <f>IFERROR((((N(C34)*(N(D34))*'Property and household details'!$C$6)/1000000)),0)</f>
        <v>0</v>
      </c>
      <c r="F34" s="8"/>
      <c r="G34" s="8"/>
    </row>
    <row r="35" spans="2:7" ht="30" customHeight="1" x14ac:dyDescent="0.35">
      <c r="B35" s="144" t="s">
        <v>164</v>
      </c>
      <c r="C35" s="144" t="s">
        <v>158</v>
      </c>
      <c r="D35" s="144" t="s">
        <v>159</v>
      </c>
      <c r="E35" s="165">
        <f>IFERROR((((N(C35)*(N(D35))*'Property and household details'!$C$6)/1000000)),0)</f>
        <v>0</v>
      </c>
      <c r="F35" s="8"/>
      <c r="G35" s="8"/>
    </row>
    <row r="36" spans="2:7" ht="30" customHeight="1" x14ac:dyDescent="0.35">
      <c r="B36" s="144" t="s">
        <v>164</v>
      </c>
      <c r="C36" s="144" t="s">
        <v>158</v>
      </c>
      <c r="D36" s="144" t="s">
        <v>159</v>
      </c>
      <c r="E36" s="165">
        <f>IFERROR((((N(C36)*(N(D36))*'Property and household details'!$C$6)/1000000)),0)</f>
        <v>0</v>
      </c>
      <c r="F36" s="8"/>
      <c r="G36" s="8"/>
    </row>
    <row r="37" spans="2:7" ht="30" customHeight="1" x14ac:dyDescent="0.35">
      <c r="B37" s="144" t="s">
        <v>164</v>
      </c>
      <c r="C37" s="144" t="s">
        <v>158</v>
      </c>
      <c r="D37" s="144" t="s">
        <v>159</v>
      </c>
      <c r="E37" s="165">
        <f>IFERROR((((N(C37)*(N(D37))*'Property and household details'!$C$6)/1000000)),0)</f>
        <v>0</v>
      </c>
      <c r="F37" s="8"/>
      <c r="G37" s="8"/>
    </row>
    <row r="38" spans="2:7" ht="30" customHeight="1" x14ac:dyDescent="0.35">
      <c r="B38" s="144" t="s">
        <v>164</v>
      </c>
      <c r="C38" s="144" t="s">
        <v>158</v>
      </c>
      <c r="D38" s="144" t="s">
        <v>159</v>
      </c>
      <c r="E38" s="165">
        <f>IFERROR((((N(C38)*(N(D38))*'Property and household details'!$C$6)/1000000)),0)</f>
        <v>0</v>
      </c>
      <c r="F38" s="8"/>
      <c r="G38" s="8"/>
    </row>
    <row r="39" spans="2:7" ht="30" customHeight="1" x14ac:dyDescent="0.35">
      <c r="B39" s="144" t="s">
        <v>164</v>
      </c>
      <c r="C39" s="144" t="s">
        <v>158</v>
      </c>
      <c r="D39" s="144" t="s">
        <v>159</v>
      </c>
      <c r="E39" s="165">
        <f>IFERROR((((N(C39)*(N(D39))*'Property and household details'!$C$6)/1000000)),0)</f>
        <v>0</v>
      </c>
      <c r="F39" s="8"/>
      <c r="G39" s="8"/>
    </row>
    <row r="40" spans="2:7" ht="30" customHeight="1" x14ac:dyDescent="0.35">
      <c r="B40" s="144" t="s">
        <v>164</v>
      </c>
      <c r="C40" s="144" t="s">
        <v>158</v>
      </c>
      <c r="D40" s="144" t="s">
        <v>159</v>
      </c>
      <c r="E40" s="165">
        <f>IFERROR((((N(C40)*(N(D40))*'Property and household details'!$C$6)/1000000)),0)</f>
        <v>0</v>
      </c>
      <c r="F40" s="8"/>
      <c r="G40" s="8"/>
    </row>
    <row r="41" spans="2:7" ht="30" customHeight="1" x14ac:dyDescent="0.35">
      <c r="B41" s="144" t="s">
        <v>164</v>
      </c>
      <c r="C41" s="144" t="s">
        <v>158</v>
      </c>
      <c r="D41" s="144" t="s">
        <v>159</v>
      </c>
      <c r="E41" s="165">
        <f>IFERROR((((N(C41)*(N(D41))*'Property and household details'!$C$6)/1000000)),0)</f>
        <v>0</v>
      </c>
      <c r="F41" s="8"/>
      <c r="G41" s="8"/>
    </row>
    <row r="42" spans="2:7" ht="30" customHeight="1" x14ac:dyDescent="0.35">
      <c r="B42" s="144" t="s">
        <v>164</v>
      </c>
      <c r="C42" s="144" t="s">
        <v>158</v>
      </c>
      <c r="D42" s="144" t="s">
        <v>159</v>
      </c>
      <c r="E42" s="165">
        <f>IFERROR((((N(C42)*(N(D42))*'Property and household details'!$C$6)/1000000)),0)</f>
        <v>0</v>
      </c>
      <c r="F42" s="8"/>
      <c r="G42" s="8"/>
    </row>
    <row r="43" spans="2:7" ht="30" customHeight="1" x14ac:dyDescent="0.35">
      <c r="B43" s="144" t="s">
        <v>164</v>
      </c>
      <c r="C43" s="144" t="s">
        <v>158</v>
      </c>
      <c r="D43" s="144" t="s">
        <v>159</v>
      </c>
      <c r="E43" s="165">
        <f>IFERROR((((N(C43)*(N(D43))*'Property and household details'!$C$6)/1000000)),0)</f>
        <v>0</v>
      </c>
      <c r="F43" s="8"/>
      <c r="G43" s="8"/>
    </row>
    <row r="44" spans="2:7" ht="30" customHeight="1" x14ac:dyDescent="0.35">
      <c r="B44" s="144" t="s">
        <v>164</v>
      </c>
      <c r="C44" s="144" t="s">
        <v>158</v>
      </c>
      <c r="D44" s="144" t="s">
        <v>159</v>
      </c>
      <c r="E44" s="165">
        <f>IFERROR((((N(C44)*(N(D44))*'Property and household details'!$C$6)/1000000)),0)</f>
        <v>0</v>
      </c>
      <c r="F44" s="8"/>
      <c r="G44" s="8"/>
    </row>
    <row r="45" spans="2:7" ht="30" customHeight="1" x14ac:dyDescent="0.35">
      <c r="B45" s="144" t="s">
        <v>164</v>
      </c>
      <c r="C45" s="144" t="s">
        <v>158</v>
      </c>
      <c r="D45" s="144" t="s">
        <v>159</v>
      </c>
      <c r="E45" s="165">
        <f>IFERROR((((N(C45)*(N(D45))*'Property and household details'!$C$6)/1000000)),0)</f>
        <v>0</v>
      </c>
      <c r="F45" s="8"/>
      <c r="G45" s="8"/>
    </row>
    <row r="46" spans="2:7" ht="30" customHeight="1" x14ac:dyDescent="0.35">
      <c r="B46" s="144" t="s">
        <v>164</v>
      </c>
      <c r="C46" s="144" t="s">
        <v>158</v>
      </c>
      <c r="D46" s="144" t="s">
        <v>159</v>
      </c>
      <c r="E46" s="165">
        <f>IFERROR((((N(C46)*(N(D46))*'Property and household details'!$C$6)/1000000)),0)</f>
        <v>0</v>
      </c>
      <c r="F46" s="8"/>
      <c r="G46" s="8"/>
    </row>
    <row r="47" spans="2:7" ht="30" customHeight="1" x14ac:dyDescent="0.35">
      <c r="B47" s="144" t="s">
        <v>164</v>
      </c>
      <c r="C47" s="144" t="s">
        <v>158</v>
      </c>
      <c r="D47" s="144" t="s">
        <v>159</v>
      </c>
      <c r="E47" s="165">
        <f>IFERROR((((N(C47)*(N(D47))*'Property and household details'!$C$6)/1000000)),0)</f>
        <v>0</v>
      </c>
      <c r="F47" s="8"/>
      <c r="G47" s="8"/>
    </row>
    <row r="48" spans="2:7" ht="30" customHeight="1" x14ac:dyDescent="0.35">
      <c r="B48" s="144" t="s">
        <v>164</v>
      </c>
      <c r="C48" s="144" t="s">
        <v>158</v>
      </c>
      <c r="D48" s="144" t="s">
        <v>159</v>
      </c>
      <c r="E48" s="165">
        <f>IFERROR((((N(C48)*(N(D48))*'Property and household details'!$C$6)/1000000)),0)</f>
        <v>0</v>
      </c>
      <c r="F48" s="8"/>
      <c r="G48" s="8"/>
    </row>
    <row r="49" spans="1:39" ht="30" customHeight="1" x14ac:dyDescent="0.35">
      <c r="B49" s="144" t="s">
        <v>164</v>
      </c>
      <c r="C49" s="144" t="s">
        <v>158</v>
      </c>
      <c r="D49" s="144" t="s">
        <v>159</v>
      </c>
      <c r="E49" s="165">
        <f>IFERROR((((N(C49)*(N(D49))*'Property and household details'!$C$6)/1000000)),0)</f>
        <v>0</v>
      </c>
      <c r="F49" s="8"/>
      <c r="G49" s="8"/>
    </row>
    <row r="50" spans="1:39" ht="30" customHeight="1" x14ac:dyDescent="0.35">
      <c r="B50" s="144" t="s">
        <v>164</v>
      </c>
      <c r="C50" s="144" t="s">
        <v>158</v>
      </c>
      <c r="D50" s="144" t="s">
        <v>159</v>
      </c>
      <c r="E50" s="165">
        <f>IFERROR((((N(C50)*(N(D50))*'Property and household details'!$C$6)/1000000)),0)</f>
        <v>0</v>
      </c>
      <c r="F50" s="8"/>
      <c r="G50" s="8"/>
    </row>
    <row r="51" spans="1:39" ht="30" customHeight="1" x14ac:dyDescent="0.35">
      <c r="B51" s="144" t="s">
        <v>164</v>
      </c>
      <c r="C51" s="144" t="s">
        <v>158</v>
      </c>
      <c r="D51" s="144" t="s">
        <v>159</v>
      </c>
      <c r="E51" s="165">
        <f>IFERROR((((N(C51)*(N(D51))*'Property and household details'!$C$6)/1000000)),0)</f>
        <v>0</v>
      </c>
      <c r="F51" s="8"/>
      <c r="G51" s="8"/>
    </row>
    <row r="52" spans="1:39" s="7" customFormat="1" ht="21" x14ac:dyDescent="0.35">
      <c r="A52" s="20"/>
      <c r="B52" s="14"/>
      <c r="C52" s="14"/>
      <c r="D52" s="14"/>
      <c r="E52" s="14"/>
      <c r="F52" s="14"/>
      <c r="G52" s="14"/>
    </row>
    <row r="53" spans="1:39" x14ac:dyDescent="0.25">
      <c r="B53" s="201" t="s">
        <v>142</v>
      </c>
      <c r="C53" s="201"/>
      <c r="D53" s="201"/>
      <c r="E53" s="201"/>
      <c r="F53" s="201"/>
      <c r="G53" s="201"/>
      <c r="H53" s="201"/>
      <c r="I53" s="201"/>
      <c r="J53" s="201"/>
      <c r="K53" s="201"/>
      <c r="L53" s="201"/>
      <c r="M53" s="201"/>
      <c r="N53" s="201"/>
      <c r="O53" s="201"/>
      <c r="P53" s="201"/>
      <c r="Q53" s="201"/>
      <c r="R53" s="201"/>
      <c r="S53" s="201"/>
      <c r="T53" s="201"/>
      <c r="U53" s="201"/>
      <c r="V53" s="201"/>
      <c r="W53" s="201"/>
      <c r="X53" s="201"/>
      <c r="Y53" s="201"/>
      <c r="Z53" s="201"/>
      <c r="AA53" s="201"/>
      <c r="AB53" s="201"/>
      <c r="AC53" s="201"/>
      <c r="AD53" s="201"/>
      <c r="AE53" s="201"/>
      <c r="AF53" s="201"/>
      <c r="AG53" s="201"/>
      <c r="AH53" s="201"/>
      <c r="AI53" s="201"/>
      <c r="AJ53" s="201"/>
      <c r="AK53" s="201"/>
      <c r="AL53" s="201"/>
      <c r="AM53" s="201"/>
    </row>
    <row r="54" spans="1:39" ht="24" x14ac:dyDescent="0.4">
      <c r="A54" s="22" t="s">
        <v>58</v>
      </c>
      <c r="B54" s="201"/>
      <c r="C54" s="201"/>
      <c r="D54" s="201"/>
      <c r="E54" s="201"/>
      <c r="F54" s="201"/>
      <c r="G54" s="201"/>
      <c r="H54" s="201"/>
      <c r="I54" s="201"/>
      <c r="J54" s="201"/>
      <c r="K54" s="201"/>
      <c r="L54" s="201"/>
      <c r="M54" s="201"/>
      <c r="N54" s="201"/>
      <c r="O54" s="201"/>
      <c r="P54" s="201"/>
      <c r="Q54" s="201"/>
      <c r="R54" s="201"/>
      <c r="S54" s="201"/>
      <c r="T54" s="201"/>
      <c r="U54" s="201"/>
      <c r="V54" s="201"/>
      <c r="W54" s="201"/>
      <c r="X54" s="201"/>
      <c r="Y54" s="201"/>
      <c r="Z54" s="201"/>
      <c r="AA54" s="201"/>
      <c r="AB54" s="201"/>
      <c r="AC54" s="201"/>
      <c r="AD54" s="201"/>
      <c r="AE54" s="201"/>
      <c r="AF54" s="201"/>
      <c r="AG54" s="201"/>
      <c r="AH54" s="201"/>
      <c r="AI54" s="201"/>
      <c r="AJ54" s="201"/>
      <c r="AK54" s="201"/>
      <c r="AL54" s="201"/>
      <c r="AM54" s="201"/>
    </row>
    <row r="55" spans="1:39" s="29" customFormat="1" ht="24.75" customHeight="1" x14ac:dyDescent="0.25">
      <c r="A55" s="53"/>
      <c r="B55" s="143"/>
      <c r="C55" s="143"/>
      <c r="D55" s="143"/>
      <c r="E55" s="143"/>
      <c r="F55" s="143"/>
      <c r="G55" s="143"/>
    </row>
    <row r="56" spans="1:39" s="7" customFormat="1" ht="22.5" customHeight="1" x14ac:dyDescent="0.4">
      <c r="A56" s="21"/>
      <c r="B56" s="55" t="s">
        <v>192</v>
      </c>
      <c r="C56" s="11" t="s">
        <v>167</v>
      </c>
      <c r="D56" s="11" t="s">
        <v>182</v>
      </c>
      <c r="E56" s="45" t="s">
        <v>168</v>
      </c>
      <c r="I56" s="15" t="s">
        <v>186</v>
      </c>
      <c r="J56" s="15" t="s">
        <v>187</v>
      </c>
      <c r="K56" s="15" t="s">
        <v>188</v>
      </c>
      <c r="L56" s="15" t="s">
        <v>189</v>
      </c>
      <c r="M56" s="15" t="s">
        <v>191</v>
      </c>
      <c r="N56" s="7" t="s">
        <v>190</v>
      </c>
    </row>
    <row r="57" spans="1:39" s="9" customFormat="1" ht="23.25" customHeight="1" x14ac:dyDescent="0.35">
      <c r="A57" s="23"/>
      <c r="B57" s="144" t="s">
        <v>164</v>
      </c>
      <c r="C57" s="144" t="s">
        <v>181</v>
      </c>
      <c r="D57" s="145" t="s">
        <v>183</v>
      </c>
      <c r="E57" s="165">
        <f>(N(C57)*(N('Property and household details'!$C$6)*((N(M57)/100)/1000)))</f>
        <v>0</v>
      </c>
      <c r="F57" s="10" t="s">
        <v>274</v>
      </c>
      <c r="I57" s="8" t="b">
        <f>IF(AND('Property and household details'!$C$6&lt;401,'Property and household details'!$D$6&gt;1801),VLOOKUP(D57,'Catchment yields'!$A$3:$E$12,5,FALSE))</f>
        <v>0</v>
      </c>
      <c r="J57" s="9" t="b">
        <f>IF(AND('Property and household details'!$C$6&lt;401,'Property and household details'!$D$6&lt;1801),VLOOKUP(D57,'Catchment yields'!$A3:$E$12,4,FALSE))</f>
        <v>0</v>
      </c>
      <c r="K57" s="9">
        <f>IF(AND('Property and household details'!$C$6&gt;401,'Property and household details'!$D$6&gt;1801),VLOOKUP(D57,'Catchment yields'!$A$3:$E$12,2,FALSE))</f>
        <v>0</v>
      </c>
      <c r="L57" s="9" t="b">
        <f>IF(AND('Property and household details'!$C$6&gt;401,'Property and household details'!$D$6&lt;1801),VLOOKUP(D57,'Catchment yields'!$A$3:$E$12,3,FALSE))</f>
        <v>0</v>
      </c>
      <c r="M57" s="9">
        <f>SUM(I57:L57)</f>
        <v>0</v>
      </c>
      <c r="N57" s="9" t="str">
        <f>'Property and household details'!$C$6</f>
        <v>-</v>
      </c>
    </row>
    <row r="58" spans="1:39" ht="81" customHeight="1" x14ac:dyDescent="0.35">
      <c r="B58" s="144" t="s">
        <v>164</v>
      </c>
      <c r="C58" s="144" t="s">
        <v>181</v>
      </c>
      <c r="D58" s="145" t="s">
        <v>183</v>
      </c>
      <c r="E58" s="165">
        <f>(N(C58)*(N('Property and household details'!$C$6)*((N(M58)/100)/1000)))</f>
        <v>0</v>
      </c>
      <c r="F58" s="164" t="s">
        <v>275</v>
      </c>
      <c r="I58" s="8" t="b">
        <f>IF(AND('Property and household details'!$C$6&lt;401,'Property and household details'!$D$6&gt;1801),VLOOKUP(D58,'Catchment yields'!$A$3:$E$12,5,0))</f>
        <v>0</v>
      </c>
      <c r="J58" s="9" t="b">
        <f>IF(AND('Property and household details'!$C$6&lt;401,'Property and household details'!$D$6&lt;1800),VLOOKUP(D58,'Catchment yields'!$A4:$E$12,4,FALSE))</f>
        <v>0</v>
      </c>
      <c r="K58" s="9">
        <f>IF(AND('Property and household details'!$C$6&gt;401,'Property and household details'!$D$6&gt;1801),VLOOKUP(D58,'Catchment yields'!$A$3:$E$12,2,FALSE))</f>
        <v>0</v>
      </c>
      <c r="L58" s="9" t="b">
        <f>IF(AND('Property and household details'!$C$6&gt;401,'Property and household details'!$D$6&lt;1800),VLOOKUP(D58,'Catchment yields'!$A$3:$E$12,3,FALSE))</f>
        <v>0</v>
      </c>
      <c r="M58" s="9">
        <f t="shared" ref="M58:M77" si="1">SUM(I58:L58)</f>
        <v>0</v>
      </c>
      <c r="N58" s="9" t="str">
        <f>'Property and household details'!$C$6</f>
        <v>-</v>
      </c>
    </row>
    <row r="59" spans="1:39" ht="21" x14ac:dyDescent="0.35">
      <c r="B59" s="144" t="s">
        <v>164</v>
      </c>
      <c r="C59" s="144" t="s">
        <v>181</v>
      </c>
      <c r="D59" s="145" t="s">
        <v>183</v>
      </c>
      <c r="E59" s="165">
        <f>(N(C59)*(N('Property and household details'!$C$6)*((N(M59)/100)/1000)))</f>
        <v>0</v>
      </c>
      <c r="F59" s="13"/>
      <c r="G59" s="13"/>
      <c r="I59" s="8" t="b">
        <f>IF(AND('Property and household details'!$C$6&lt;401,'Property and household details'!$D$6&gt;1801),VLOOKUP(D59,'Catchment yields'!$A$3:$E$12,5,FALSE))</f>
        <v>0</v>
      </c>
      <c r="J59" s="9" t="b">
        <f>IF(AND('Property and household details'!$C$6&lt;401,'Property and household details'!$D$6&lt;1800),VLOOKUP(D59,'Catchment yields'!$A5:$E$12,4,FALSE))</f>
        <v>0</v>
      </c>
      <c r="K59" s="9">
        <f>IF(AND('Property and household details'!$C$6&gt;401,'Property and household details'!$D$6&gt;1801),VLOOKUP(D59,'Catchment yields'!$A$3:$E$12,2,FALSE))</f>
        <v>0</v>
      </c>
      <c r="L59" s="9" t="b">
        <f>IF(AND('Property and household details'!$C$6&gt;401,'Property and household details'!$D$6&lt;1800),VLOOKUP(D59,'Catchment yields'!$A$3:$E$12,3,FALSE))</f>
        <v>0</v>
      </c>
      <c r="M59" s="9">
        <f t="shared" si="1"/>
        <v>0</v>
      </c>
      <c r="N59" s="9" t="str">
        <f>'Property and household details'!$C$6</f>
        <v>-</v>
      </c>
    </row>
    <row r="60" spans="1:39" ht="21" x14ac:dyDescent="0.35">
      <c r="B60" s="144" t="s">
        <v>164</v>
      </c>
      <c r="C60" s="144" t="s">
        <v>181</v>
      </c>
      <c r="D60" s="145" t="s">
        <v>183</v>
      </c>
      <c r="E60" s="165">
        <f>(N(C60)*(N('Property and household details'!$C$6)*((N(M60)/100)/1000)))</f>
        <v>0</v>
      </c>
      <c r="F60" s="13"/>
      <c r="G60" s="13"/>
      <c r="I60" s="8" t="b">
        <f>IF(AND('Property and household details'!$C$6&lt;401,'Property and household details'!$D$6&gt;1801),VLOOKUP(D60,'Catchment yields'!$A$3:$E$12,5,FALSE))</f>
        <v>0</v>
      </c>
      <c r="J60" s="9" t="b">
        <f>IF(AND('Property and household details'!$C$6&lt;401,'Property and household details'!$D$6&lt;1800),VLOOKUP(D60,'Catchment yields'!$A6:$E$12,4,FALSE))</f>
        <v>0</v>
      </c>
      <c r="K60" s="9">
        <f>IF(AND('Property and household details'!$C$6&gt;401,'Property and household details'!$D$6&gt;1801),VLOOKUP(D60,'Catchment yields'!$A$3:$E$12,2,FALSE))</f>
        <v>0</v>
      </c>
      <c r="L60" s="9" t="b">
        <f>IF(AND('Property and household details'!$C$6&gt;401,'Property and household details'!$D$6&lt;1800),VLOOKUP(D60,'Catchment yields'!$A$3:$E$12,3,FALSE))</f>
        <v>0</v>
      </c>
      <c r="M60" s="9">
        <f t="shared" si="1"/>
        <v>0</v>
      </c>
      <c r="N60" s="9" t="str">
        <f>'Property and household details'!$C$6</f>
        <v>-</v>
      </c>
    </row>
    <row r="61" spans="1:39" ht="21" x14ac:dyDescent="0.35">
      <c r="B61" s="144" t="s">
        <v>164</v>
      </c>
      <c r="C61" s="144" t="s">
        <v>181</v>
      </c>
      <c r="D61" s="145" t="s">
        <v>183</v>
      </c>
      <c r="E61" s="165">
        <f>(N(C61)*(N('Property and household details'!$C$6)*((N(M61)/100)/1000)))</f>
        <v>0</v>
      </c>
      <c r="F61" s="13"/>
      <c r="G61" s="13"/>
      <c r="I61" s="8" t="b">
        <f>IF(AND('Property and household details'!$C$6&lt;401,'Property and household details'!$D$6&gt;1801),VLOOKUP(D61,'Catchment yields'!$A$3:$E$12,5,FALSE))</f>
        <v>0</v>
      </c>
      <c r="J61" s="9" t="b">
        <f>IF(AND('Property and household details'!$C$6&lt;401,'Property and household details'!$D$6&lt;1800),VLOOKUP(D61,'Catchment yields'!$A7:$E$12,4,FALSE))</f>
        <v>0</v>
      </c>
      <c r="K61" s="9">
        <f>IF(AND('Property and household details'!$C$6&gt;401,'Property and household details'!$D$6&gt;1801),VLOOKUP(D61,'Catchment yields'!$A$3:$E$12,2,FALSE))</f>
        <v>0</v>
      </c>
      <c r="L61" s="9" t="b">
        <f>IF(AND('Property and household details'!$C$6&gt;401,'Property and household details'!$D$6&lt;1800),VLOOKUP(D61,'Catchment yields'!$A$3:$E$12,3,FALSE))</f>
        <v>0</v>
      </c>
      <c r="M61" s="9">
        <f t="shared" si="1"/>
        <v>0</v>
      </c>
      <c r="N61" s="9" t="str">
        <f>'Property and household details'!$C$6</f>
        <v>-</v>
      </c>
    </row>
    <row r="62" spans="1:39" ht="21" x14ac:dyDescent="0.35">
      <c r="B62" s="144" t="s">
        <v>164</v>
      </c>
      <c r="C62" s="144" t="s">
        <v>181</v>
      </c>
      <c r="D62" s="145" t="s">
        <v>183</v>
      </c>
      <c r="E62" s="165">
        <f>(N(C62)*(N('Property and household details'!$C$6)*((N(M62)/100)/1000)))</f>
        <v>0</v>
      </c>
      <c r="F62" s="13"/>
      <c r="G62" s="13"/>
      <c r="I62" s="8" t="b">
        <f>IF(AND('Property and household details'!$C$6&lt;401,'Property and household details'!$D$6&gt;1801),VLOOKUP(D62,'Catchment yields'!$A$3:$E$12,5,FALSE))</f>
        <v>0</v>
      </c>
      <c r="J62" s="9" t="b">
        <f>IF(AND('Property and household details'!$C$6&lt;401,'Property and household details'!$D$6&lt;1800),VLOOKUP(D62,'Catchment yields'!$A8:$E$12,4,FALSE))</f>
        <v>0</v>
      </c>
      <c r="K62" s="9">
        <f>IF(AND('Property and household details'!$C$6&gt;401,'Property and household details'!$D$6&gt;1801),VLOOKUP(D62,'Catchment yields'!$A$3:$E$12,2,FALSE))</f>
        <v>0</v>
      </c>
      <c r="L62" s="9" t="b">
        <f>IF(AND('Property and household details'!$C$6&gt;401,'Property and household details'!$D$6&lt;1800),VLOOKUP(D62,'Catchment yields'!$A$3:$E$12,3,FALSE))</f>
        <v>0</v>
      </c>
      <c r="M62" s="9">
        <f t="shared" si="1"/>
        <v>0</v>
      </c>
      <c r="N62" s="9" t="str">
        <f>'Property and household details'!$C$6</f>
        <v>-</v>
      </c>
    </row>
    <row r="63" spans="1:39" ht="21" x14ac:dyDescent="0.35">
      <c r="B63" s="144" t="s">
        <v>164</v>
      </c>
      <c r="C63" s="144" t="s">
        <v>181</v>
      </c>
      <c r="D63" s="145" t="s">
        <v>183</v>
      </c>
      <c r="E63" s="165">
        <f>(N(C63)*(N('Property and household details'!$C$6)*((N(M63)/100)/1000)))</f>
        <v>0</v>
      </c>
      <c r="F63" s="13"/>
      <c r="G63" s="13"/>
      <c r="I63" s="8" t="b">
        <f>IF(AND('Property and household details'!$C$6&lt;401,'Property and household details'!$D$6&gt;1801),VLOOKUP(D63,'Catchment yields'!$A$3:$E$12,5,FALSE))</f>
        <v>0</v>
      </c>
      <c r="J63" s="9" t="b">
        <f>IF(AND('Property and household details'!$C$6&lt;401,'Property and household details'!$D$6&lt;1800),VLOOKUP(D63,'Catchment yields'!$A9:$E$12,4,FALSE))</f>
        <v>0</v>
      </c>
      <c r="K63" s="9">
        <f>IF(AND('Property and household details'!$C$6&gt;401,'Property and household details'!$D$6&gt;1801),VLOOKUP(D63,'Catchment yields'!$A$3:$E$12,2,FALSE))</f>
        <v>0</v>
      </c>
      <c r="L63" s="9" t="b">
        <f>IF(AND('Property and household details'!$C$6&gt;401,'Property and household details'!$D$6&lt;1800),VLOOKUP(D63,'Catchment yields'!$A$3:$E$12,3,FALSE))</f>
        <v>0</v>
      </c>
      <c r="M63" s="9">
        <f t="shared" si="1"/>
        <v>0</v>
      </c>
      <c r="N63" s="9" t="str">
        <f>'Property and household details'!$C$6</f>
        <v>-</v>
      </c>
    </row>
    <row r="64" spans="1:39" ht="21" x14ac:dyDescent="0.35">
      <c r="B64" s="144" t="s">
        <v>164</v>
      </c>
      <c r="C64" s="144" t="s">
        <v>181</v>
      </c>
      <c r="D64" s="145" t="s">
        <v>183</v>
      </c>
      <c r="E64" s="165">
        <f>(N(C64)*(N('Property and household details'!$C$6)*((N(M64)/100)/1000)))</f>
        <v>0</v>
      </c>
      <c r="F64" s="13"/>
      <c r="G64" s="13"/>
      <c r="I64" s="8" t="b">
        <f>IF(AND('Property and household details'!$C$6&lt;401,'Property and household details'!$D$6&gt;1801),VLOOKUP(D64,'Catchment yields'!$A$3:$E$12,5,FALSE))</f>
        <v>0</v>
      </c>
      <c r="J64" s="9" t="b">
        <f>IF(AND('Property and household details'!$C$6&lt;401,'Property and household details'!$D$6&lt;1800),VLOOKUP(D64,'Catchment yields'!$A10:$E$12,4,FALSE))</f>
        <v>0</v>
      </c>
      <c r="K64" s="9">
        <f>IF(AND('Property and household details'!$C$6&gt;401,'Property and household details'!$D$6&gt;1801),VLOOKUP(D64,'Catchment yields'!$A$3:$E$12,2,FALSE))</f>
        <v>0</v>
      </c>
      <c r="L64" s="9" t="b">
        <f>IF(AND('Property and household details'!$C$6&gt;401,'Property and household details'!$D$6&lt;1800),VLOOKUP(D64,'Catchment yields'!$A$3:$E$12,3,FALSE))</f>
        <v>0</v>
      </c>
      <c r="M64" s="9">
        <f t="shared" si="1"/>
        <v>0</v>
      </c>
      <c r="N64" s="9" t="str">
        <f>'Property and household details'!$C$6</f>
        <v>-</v>
      </c>
    </row>
    <row r="65" spans="1:49" ht="21" x14ac:dyDescent="0.35">
      <c r="B65" s="144" t="s">
        <v>164</v>
      </c>
      <c r="C65" s="144" t="s">
        <v>181</v>
      </c>
      <c r="D65" s="145" t="s">
        <v>183</v>
      </c>
      <c r="E65" s="165">
        <f>(N(C65)*(N('Property and household details'!$C$6)*((N(M65)/100)/1000)))</f>
        <v>0</v>
      </c>
      <c r="F65" s="13"/>
      <c r="G65" s="13"/>
      <c r="I65" s="8" t="b">
        <f>IF(AND('Property and household details'!$C$6&lt;401,'Property and household details'!$D$6&gt;1801),VLOOKUP(D65,'Catchment yields'!$A$3:$E$12,5,FALSE))</f>
        <v>0</v>
      </c>
      <c r="J65" s="9" t="b">
        <f>IF(AND('Property and household details'!$C$6&lt;401,'Property and household details'!$D$6&lt;1800),VLOOKUP(D65,'Catchment yields'!$A11:$E$12,4,FALSE))</f>
        <v>0</v>
      </c>
      <c r="K65" s="9">
        <f>IF(AND('Property and household details'!$C$6&gt;401,'Property and household details'!$D$6&gt;1801),VLOOKUP(D65,'Catchment yields'!$A$3:$E$12,2,FALSE))</f>
        <v>0</v>
      </c>
      <c r="L65" s="9" t="b">
        <f>IF(AND('Property and household details'!$C$6&gt;401,'Property and household details'!$D$6&lt;1800),VLOOKUP(D65,'Catchment yields'!$A$3:$E$12,3,FALSE))</f>
        <v>0</v>
      </c>
      <c r="M65" s="9">
        <f t="shared" si="1"/>
        <v>0</v>
      </c>
      <c r="N65" s="9" t="str">
        <f>'Property and household details'!$C$6</f>
        <v>-</v>
      </c>
    </row>
    <row r="66" spans="1:49" ht="21" x14ac:dyDescent="0.35">
      <c r="B66" s="144" t="s">
        <v>164</v>
      </c>
      <c r="C66" s="144" t="s">
        <v>181</v>
      </c>
      <c r="D66" s="145" t="s">
        <v>183</v>
      </c>
      <c r="E66" s="165">
        <f>(N(C66)*(N('Property and household details'!$C$6)*((N(M66)/100)/1000)))</f>
        <v>0</v>
      </c>
      <c r="F66" s="28"/>
      <c r="G66" s="28"/>
      <c r="H66" s="29"/>
      <c r="I66" s="8" t="b">
        <f>IF(AND('Property and household details'!$C$6&lt;401,'Property and household details'!$D$6&gt;1801),VLOOKUP(D66,'Catchment yields'!$A$3:$E$12,5,FALSE))</f>
        <v>0</v>
      </c>
      <c r="J66" s="9" t="b">
        <f>IF(AND('Property and household details'!$C$6&lt;401,'Property and household details'!$D$6&lt;1800),VLOOKUP(D66,'Catchment yields'!$A12:$E$12,4,FALSE))</f>
        <v>0</v>
      </c>
      <c r="K66" s="9">
        <f>IF(AND('Property and household details'!$C$6&gt;401,'Property and household details'!$D$6&gt;1801),VLOOKUP(D66,'Catchment yields'!$A$3:$E$12,2,FALSE))</f>
        <v>0</v>
      </c>
      <c r="L66" s="9" t="b">
        <f>IF(AND('Property and household details'!$C$6&gt;401,'Property and household details'!$D$6&lt;1800),VLOOKUP(D66,'Catchment yields'!$A$3:$E$12,3,FALSE))</f>
        <v>0</v>
      </c>
      <c r="M66" s="9">
        <f t="shared" si="1"/>
        <v>0</v>
      </c>
      <c r="N66" s="9" t="str">
        <f>'Property and household details'!$C$6</f>
        <v>-</v>
      </c>
      <c r="O66" s="29"/>
      <c r="P66" s="29"/>
      <c r="Q66" s="29"/>
      <c r="R66" s="29"/>
      <c r="S66" s="29"/>
      <c r="T66" s="29"/>
      <c r="U66" s="29"/>
      <c r="V66" s="29"/>
      <c r="W66" s="29"/>
      <c r="X66" s="29"/>
      <c r="Y66" s="29"/>
      <c r="Z66" s="29"/>
      <c r="AA66" s="29"/>
      <c r="AB66" s="29"/>
      <c r="AC66" s="29"/>
      <c r="AD66" s="29"/>
      <c r="AE66" s="29"/>
      <c r="AF66" s="29"/>
      <c r="AG66" s="29"/>
      <c r="AH66" s="29"/>
      <c r="AI66" s="29"/>
      <c r="AJ66" s="29"/>
      <c r="AK66" s="29"/>
      <c r="AL66" s="29"/>
      <c r="AM66" s="29"/>
      <c r="AN66" s="29"/>
      <c r="AO66" s="29"/>
      <c r="AP66" s="29"/>
      <c r="AQ66" s="29"/>
      <c r="AR66" s="29"/>
      <c r="AS66" s="29"/>
      <c r="AT66" s="29"/>
      <c r="AU66" s="29"/>
      <c r="AV66" s="29"/>
      <c r="AW66" s="29"/>
    </row>
    <row r="67" spans="1:49" s="7" customFormat="1" ht="21" x14ac:dyDescent="0.35">
      <c r="A67" s="20"/>
      <c r="B67" s="144" t="s">
        <v>164</v>
      </c>
      <c r="C67" s="144" t="s">
        <v>181</v>
      </c>
      <c r="D67" s="145" t="s">
        <v>183</v>
      </c>
      <c r="E67" s="165">
        <f>(N(C67)*(N('Property and household details'!$C$6)*((N(M67)/100)/1000)))</f>
        <v>0</v>
      </c>
      <c r="F67" s="28"/>
      <c r="G67" s="28"/>
      <c r="H67" s="29"/>
      <c r="I67" s="8" t="b">
        <f>IF(AND('Property and household details'!$C$6&lt;401,'Property and household details'!$D$6&gt;1801),VLOOKUP(D67,'Catchment yields'!$A$3:$E$12,5,FALSE))</f>
        <v>0</v>
      </c>
      <c r="J67" s="9" t="b">
        <f>IF(AND('Property and household details'!$C$6&lt;401,'Property and household details'!$D$6&lt;1800),VLOOKUP(D67,'Catchment yields'!$A$12:$E13,4,FALSE))</f>
        <v>0</v>
      </c>
      <c r="K67" s="9">
        <f>IF(AND('Property and household details'!$C$6&gt;401,'Property and household details'!$D$6&gt;1801),VLOOKUP(D67,'Catchment yields'!$A$3:$E$12,2,FALSE))</f>
        <v>0</v>
      </c>
      <c r="L67" s="9" t="b">
        <f>IF(AND('Property and household details'!$C$6&gt;401,'Property and household details'!$D$6&lt;1800),VLOOKUP(D67,'Catchment yields'!$A$3:$E$12,3,FALSE))</f>
        <v>0</v>
      </c>
      <c r="M67" s="9">
        <f t="shared" si="1"/>
        <v>0</v>
      </c>
      <c r="N67" s="9" t="str">
        <f>'Property and household details'!$C$6</f>
        <v>-</v>
      </c>
      <c r="O67" s="29"/>
      <c r="P67" s="29"/>
      <c r="Q67" s="29"/>
      <c r="R67" s="29"/>
      <c r="S67" s="29"/>
      <c r="T67" s="29"/>
      <c r="U67" s="29"/>
      <c r="V67" s="29"/>
      <c r="W67" s="29"/>
      <c r="X67" s="29"/>
      <c r="Y67" s="29"/>
      <c r="Z67" s="29"/>
      <c r="AA67" s="29"/>
      <c r="AB67" s="29"/>
      <c r="AC67" s="29"/>
      <c r="AD67" s="29"/>
      <c r="AE67" s="29"/>
      <c r="AF67" s="29"/>
      <c r="AG67" s="29"/>
      <c r="AH67" s="29"/>
      <c r="AI67" s="29"/>
      <c r="AJ67" s="29"/>
      <c r="AK67" s="29"/>
      <c r="AL67" s="29"/>
      <c r="AM67" s="29"/>
      <c r="AN67" s="29"/>
      <c r="AO67" s="29"/>
      <c r="AP67" s="29"/>
      <c r="AQ67" s="29"/>
      <c r="AR67" s="29"/>
      <c r="AS67" s="29"/>
      <c r="AT67" s="29"/>
      <c r="AU67" s="29"/>
      <c r="AV67" s="29"/>
      <c r="AW67" s="29"/>
    </row>
    <row r="68" spans="1:49" ht="21" x14ac:dyDescent="0.35">
      <c r="B68" s="144" t="s">
        <v>164</v>
      </c>
      <c r="C68" s="144" t="s">
        <v>181</v>
      </c>
      <c r="D68" s="145" t="s">
        <v>183</v>
      </c>
      <c r="E68" s="165">
        <f>(N(C68)*(N('Property and household details'!$C$6)*((N(M68)/100)/1000)))</f>
        <v>0</v>
      </c>
      <c r="F68" s="28"/>
      <c r="G68" s="28"/>
      <c r="H68" s="29"/>
      <c r="I68" s="8" t="b">
        <f>IF(AND('Property and household details'!$C$6&lt;401,'Property and household details'!$D$6&gt;1801),VLOOKUP(D68,'Catchment yields'!$A$3:$E$12,5,FALSE))</f>
        <v>0</v>
      </c>
      <c r="J68" s="9" t="b">
        <f>IF(AND('Property and household details'!$C$6&lt;401,'Property and household details'!$D$6&lt;1800),VLOOKUP(D68,'Catchment yields'!$A$12:$E14,4,FALSE))</f>
        <v>0</v>
      </c>
      <c r="K68" s="9">
        <f>IF(AND('Property and household details'!$C$6&gt;401,'Property and household details'!$D$6&gt;1801),VLOOKUP(D68,'Catchment yields'!$A$3:$E$12,2,FALSE))</f>
        <v>0</v>
      </c>
      <c r="L68" s="9" t="b">
        <f>IF(AND('Property and household details'!$C$6&gt;401,'Property and household details'!$D$6&lt;1800),VLOOKUP(D68,'Catchment yields'!$A$3:$E$12,3,FALSE))</f>
        <v>0</v>
      </c>
      <c r="M68" s="9">
        <f t="shared" si="1"/>
        <v>0</v>
      </c>
      <c r="N68" s="9" t="str">
        <f>'Property and household details'!$C$6</f>
        <v>-</v>
      </c>
      <c r="O68" s="29"/>
      <c r="P68" s="29"/>
      <c r="Q68" s="29"/>
      <c r="R68" s="29"/>
      <c r="S68" s="29"/>
      <c r="T68" s="29"/>
      <c r="U68" s="29"/>
      <c r="V68" s="29"/>
      <c r="W68" s="29"/>
      <c r="X68" s="29"/>
      <c r="Y68" s="29"/>
      <c r="Z68" s="29"/>
      <c r="AA68" s="29"/>
      <c r="AB68" s="29"/>
      <c r="AC68" s="29"/>
      <c r="AD68" s="29"/>
      <c r="AE68" s="29"/>
      <c r="AF68" s="29"/>
      <c r="AG68" s="29"/>
      <c r="AH68" s="29"/>
      <c r="AI68" s="29"/>
      <c r="AJ68" s="29"/>
      <c r="AK68" s="29"/>
      <c r="AL68" s="29"/>
      <c r="AM68" s="29"/>
      <c r="AN68" s="29"/>
      <c r="AO68" s="29"/>
      <c r="AP68" s="29"/>
      <c r="AQ68" s="29"/>
      <c r="AR68" s="29"/>
      <c r="AS68" s="29"/>
      <c r="AT68" s="29"/>
      <c r="AU68" s="29"/>
      <c r="AV68" s="29"/>
      <c r="AW68" s="29"/>
    </row>
    <row r="69" spans="1:49" s="7" customFormat="1" ht="21" x14ac:dyDescent="0.35">
      <c r="A69" s="20"/>
      <c r="B69" s="144" t="s">
        <v>164</v>
      </c>
      <c r="C69" s="144" t="s">
        <v>181</v>
      </c>
      <c r="D69" s="145" t="s">
        <v>183</v>
      </c>
      <c r="E69" s="165">
        <f>(N(C69)*(N('Property and household details'!$C$6)*((N(M69)/100)/1000)))</f>
        <v>0</v>
      </c>
      <c r="F69" s="28"/>
      <c r="G69" s="28"/>
      <c r="H69" s="29"/>
      <c r="I69" s="8" t="b">
        <f>IF(AND('Property and household details'!$C$6&lt;401,'Property and household details'!$D$6&gt;1801),VLOOKUP(D69,'Catchment yields'!$A$3:$E$12,5,FALSE))</f>
        <v>0</v>
      </c>
      <c r="J69" s="9" t="b">
        <f>IF(AND('Property and household details'!$C$6&lt;401,'Property and household details'!$D$6&lt;1800),VLOOKUP(D69,'Catchment yields'!$A$12:$E15,4,FALSE))</f>
        <v>0</v>
      </c>
      <c r="K69" s="9">
        <f>IF(AND('Property and household details'!$C$6&gt;401,'Property and household details'!$D$6&gt;1801),VLOOKUP(D69,'Catchment yields'!$A$3:$E$12,2,FALSE))</f>
        <v>0</v>
      </c>
      <c r="L69" s="9" t="b">
        <f>IF(AND('Property and household details'!$C$6&gt;401,'Property and household details'!$D$6&lt;1800),VLOOKUP(D69,'Catchment yields'!$A$3:$E$12,3,FALSE))</f>
        <v>0</v>
      </c>
      <c r="M69" s="9">
        <f t="shared" si="1"/>
        <v>0</v>
      </c>
      <c r="N69" s="9" t="str">
        <f>'Property and household details'!$C$6</f>
        <v>-</v>
      </c>
      <c r="O69" s="29"/>
      <c r="P69" s="29"/>
      <c r="Q69" s="29"/>
      <c r="R69" s="29"/>
      <c r="S69" s="29"/>
      <c r="T69" s="29"/>
      <c r="U69" s="29"/>
      <c r="V69" s="29"/>
      <c r="W69" s="29"/>
      <c r="X69" s="29"/>
      <c r="Y69" s="29"/>
      <c r="Z69" s="29"/>
      <c r="AA69" s="29"/>
      <c r="AB69" s="29"/>
      <c r="AC69" s="29"/>
      <c r="AD69" s="29"/>
      <c r="AE69" s="29"/>
      <c r="AF69" s="29"/>
      <c r="AG69" s="29"/>
      <c r="AH69" s="29"/>
      <c r="AI69" s="29"/>
      <c r="AJ69" s="29"/>
      <c r="AK69" s="29"/>
      <c r="AL69" s="29"/>
      <c r="AM69" s="29"/>
      <c r="AN69" s="29"/>
      <c r="AO69" s="29"/>
      <c r="AP69" s="29"/>
      <c r="AQ69" s="29"/>
      <c r="AR69" s="29"/>
      <c r="AS69" s="29"/>
      <c r="AT69" s="29"/>
      <c r="AU69" s="29"/>
      <c r="AV69" s="29"/>
      <c r="AW69" s="29"/>
    </row>
    <row r="70" spans="1:49" ht="21" x14ac:dyDescent="0.35">
      <c r="B70" s="144" t="s">
        <v>164</v>
      </c>
      <c r="C70" s="144" t="s">
        <v>181</v>
      </c>
      <c r="D70" s="145" t="s">
        <v>183</v>
      </c>
      <c r="E70" s="165">
        <f>(N(C70)*(N('Property and household details'!$C$6)*((N(M70)/100)/1000)))</f>
        <v>0</v>
      </c>
      <c r="F70" s="39"/>
      <c r="G70" s="39"/>
      <c r="H70" s="29"/>
      <c r="I70" s="8" t="b">
        <f>IF(AND('Property and household details'!$C$6&lt;401,'Property and household details'!$D$6&gt;1801),VLOOKUP(D70,'Catchment yields'!$A$3:$E$12,5,FALSE))</f>
        <v>0</v>
      </c>
      <c r="J70" s="9" t="b">
        <f>IF(AND('Property and household details'!$C$6&lt;401,'Property and household details'!$D$6&lt;1800),VLOOKUP(D70,'Catchment yields'!$A$12:$E16,4,FALSE))</f>
        <v>0</v>
      </c>
      <c r="K70" s="9">
        <f>IF(AND('Property and household details'!$C$6&gt;401,'Property and household details'!$D$6&gt;1801),VLOOKUP(D70,'Catchment yields'!$A$3:$E$12,2,FALSE))</f>
        <v>0</v>
      </c>
      <c r="L70" s="9" t="b">
        <f>IF(AND('Property and household details'!$C$6&gt;401,'Property and household details'!$D$6&lt;1800),VLOOKUP(D70,'Catchment yields'!$A$3:$E$12,3,FALSE))</f>
        <v>0</v>
      </c>
      <c r="M70" s="9">
        <f t="shared" si="1"/>
        <v>0</v>
      </c>
      <c r="N70" s="9" t="str">
        <f>'Property and household details'!$C$6</f>
        <v>-</v>
      </c>
      <c r="O70" s="29"/>
      <c r="P70" s="29"/>
      <c r="Q70" s="29"/>
      <c r="R70" s="29"/>
      <c r="S70" s="29"/>
      <c r="T70" s="29"/>
      <c r="U70" s="29"/>
      <c r="V70" s="29"/>
      <c r="W70" s="29"/>
      <c r="X70" s="29"/>
      <c r="Y70" s="29"/>
      <c r="Z70" s="29"/>
      <c r="AA70" s="29"/>
      <c r="AB70" s="29"/>
      <c r="AC70" s="29"/>
      <c r="AD70" s="29"/>
      <c r="AE70" s="29"/>
      <c r="AF70" s="29"/>
      <c r="AG70" s="29"/>
      <c r="AH70" s="29"/>
      <c r="AI70" s="29"/>
      <c r="AJ70" s="29"/>
      <c r="AK70" s="29"/>
      <c r="AL70" s="29"/>
      <c r="AM70" s="29"/>
      <c r="AN70" s="29"/>
      <c r="AO70" s="29"/>
      <c r="AP70" s="29"/>
      <c r="AQ70" s="29"/>
      <c r="AR70" s="29"/>
      <c r="AS70" s="29"/>
      <c r="AT70" s="29"/>
      <c r="AU70" s="29"/>
      <c r="AV70" s="29"/>
      <c r="AW70" s="29"/>
    </row>
    <row r="71" spans="1:49" ht="21" x14ac:dyDescent="0.35">
      <c r="B71" s="144" t="s">
        <v>164</v>
      </c>
      <c r="C71" s="144" t="s">
        <v>181</v>
      </c>
      <c r="D71" s="145" t="s">
        <v>183</v>
      </c>
      <c r="E71" s="165">
        <f>(N(C71)*(N('Property and household details'!$C$6)*((N(M71)/100)/1000)))</f>
        <v>0</v>
      </c>
      <c r="F71" s="28"/>
      <c r="G71" s="28"/>
      <c r="H71" s="29"/>
      <c r="I71" s="8" t="b">
        <f>IF(AND('Property and household details'!$C$6&lt;401,'Property and household details'!$D$6&gt;1801),VLOOKUP(D71,'Catchment yields'!$A$3:$E$12,5,FALSE))</f>
        <v>0</v>
      </c>
      <c r="J71" s="9" t="b">
        <f>IF(AND('Property and household details'!$C$6&lt;401,'Property and household details'!$D$6&lt;1800),VLOOKUP(D71,'Catchment yields'!$A$12:$E17,4,FALSE))</f>
        <v>0</v>
      </c>
      <c r="K71" s="9">
        <f>IF(AND('Property and household details'!$C$6&gt;401,'Property and household details'!$D$6&gt;1801),VLOOKUP(D71,'Catchment yields'!$A$3:$E$12,2,FALSE))</f>
        <v>0</v>
      </c>
      <c r="L71" s="9" t="b">
        <f>IF(AND('Property and household details'!$C$6&gt;401,'Property and household details'!$D$6&lt;1800),VLOOKUP(D71,'Catchment yields'!$A$3:$E$12,3,FALSE))</f>
        <v>0</v>
      </c>
      <c r="M71" s="9">
        <f t="shared" si="1"/>
        <v>0</v>
      </c>
      <c r="N71" s="9" t="str">
        <f>'Property and household details'!$C$6</f>
        <v>-</v>
      </c>
      <c r="O71" s="29"/>
      <c r="P71" s="29"/>
      <c r="Q71" s="29"/>
      <c r="R71" s="29"/>
      <c r="S71" s="29"/>
      <c r="T71" s="29"/>
      <c r="U71" s="29"/>
      <c r="V71" s="29"/>
      <c r="W71" s="29"/>
      <c r="X71" s="29"/>
      <c r="Y71" s="29"/>
      <c r="Z71" s="29"/>
      <c r="AA71" s="29"/>
      <c r="AB71" s="29"/>
      <c r="AC71" s="29"/>
      <c r="AD71" s="29"/>
      <c r="AE71" s="29"/>
      <c r="AF71" s="29"/>
      <c r="AG71" s="29"/>
      <c r="AH71" s="29"/>
      <c r="AI71" s="29"/>
      <c r="AJ71" s="29"/>
      <c r="AK71" s="29"/>
      <c r="AL71" s="29"/>
      <c r="AM71" s="29"/>
      <c r="AN71" s="29"/>
      <c r="AO71" s="29"/>
      <c r="AP71" s="29"/>
      <c r="AQ71" s="29"/>
      <c r="AR71" s="29"/>
      <c r="AS71" s="29"/>
      <c r="AT71" s="29"/>
      <c r="AU71" s="29"/>
      <c r="AV71" s="29"/>
      <c r="AW71" s="29"/>
    </row>
    <row r="72" spans="1:49" ht="21" x14ac:dyDescent="0.35">
      <c r="B72" s="144" t="s">
        <v>164</v>
      </c>
      <c r="C72" s="144" t="s">
        <v>181</v>
      </c>
      <c r="D72" s="145" t="s">
        <v>183</v>
      </c>
      <c r="E72" s="165">
        <f>(N(C72)*(N('Property and household details'!$C$6)*((N(M72)/100)/1000)))</f>
        <v>0</v>
      </c>
      <c r="F72" s="28"/>
      <c r="G72" s="28"/>
      <c r="H72" s="29"/>
      <c r="I72" s="8" t="b">
        <f>IF(AND('Property and household details'!$C$6&lt;401,'Property and household details'!$D$6&gt;1801),VLOOKUP(D72,'Catchment yields'!$A$3:$E$12,5,FALSE))</f>
        <v>0</v>
      </c>
      <c r="J72" s="9" t="b">
        <f>IF(AND('Property and household details'!$C$6&lt;401,'Property and household details'!$D$6&lt;1800),VLOOKUP(D72,'Catchment yields'!$A$12:$E18,4,FALSE))</f>
        <v>0</v>
      </c>
      <c r="K72" s="9">
        <f>IF(AND('Property and household details'!$C$6&gt;401,'Property and household details'!$D$6&gt;1801),VLOOKUP(D72,'Catchment yields'!$A$3:$E$12,2,FALSE))</f>
        <v>0</v>
      </c>
      <c r="L72" s="9" t="b">
        <f>IF(AND('Property and household details'!$C$6&gt;401,'Property and household details'!$D$6&lt;1800),VLOOKUP(D72,'Catchment yields'!$A$3:$E$12,3,FALSE))</f>
        <v>0</v>
      </c>
      <c r="M72" s="9">
        <f t="shared" si="1"/>
        <v>0</v>
      </c>
      <c r="N72" s="9" t="str">
        <f>'Property and household details'!$C$6</f>
        <v>-</v>
      </c>
      <c r="O72" s="29"/>
      <c r="P72" s="29"/>
      <c r="Q72" s="29"/>
      <c r="R72" s="29"/>
      <c r="S72" s="29"/>
      <c r="T72" s="29"/>
      <c r="U72" s="29"/>
      <c r="V72" s="29"/>
      <c r="W72" s="29"/>
      <c r="X72" s="29"/>
      <c r="Y72" s="29"/>
      <c r="Z72" s="29"/>
      <c r="AA72" s="29"/>
      <c r="AB72" s="29"/>
      <c r="AC72" s="29"/>
      <c r="AD72" s="29"/>
      <c r="AE72" s="29"/>
      <c r="AF72" s="29"/>
      <c r="AG72" s="29"/>
      <c r="AH72" s="29"/>
      <c r="AI72" s="29"/>
      <c r="AJ72" s="29"/>
      <c r="AK72" s="29"/>
      <c r="AL72" s="29"/>
      <c r="AM72" s="29"/>
      <c r="AN72" s="29"/>
      <c r="AO72" s="29"/>
      <c r="AP72" s="29"/>
      <c r="AQ72" s="29"/>
      <c r="AR72" s="29"/>
      <c r="AS72" s="29"/>
      <c r="AT72" s="29"/>
      <c r="AU72" s="29"/>
      <c r="AV72" s="29"/>
      <c r="AW72" s="29"/>
    </row>
    <row r="73" spans="1:49" s="6" customFormat="1" ht="21" customHeight="1" x14ac:dyDescent="0.35">
      <c r="A73" s="20"/>
      <c r="B73" s="144" t="s">
        <v>164</v>
      </c>
      <c r="C73" s="144" t="s">
        <v>181</v>
      </c>
      <c r="D73" s="145" t="s">
        <v>183</v>
      </c>
      <c r="E73" s="165">
        <f>(N(C73)*(N('Property and household details'!$C$6)*((N(M73)/100)/1000)))</f>
        <v>0</v>
      </c>
      <c r="F73" s="28"/>
      <c r="G73" s="28"/>
      <c r="H73" s="29"/>
      <c r="I73" s="8" t="b">
        <f>IF(AND('Property and household details'!$C$6&lt;401,'Property and household details'!$D$6&gt;1801),VLOOKUP(D73,'Catchment yields'!$A$3:$E$12,5,FALSE))</f>
        <v>0</v>
      </c>
      <c r="J73" s="9" t="b">
        <f>IF(AND('Property and household details'!$C$6&lt;401,'Property and household details'!$D$6&lt;1800),VLOOKUP(D73,'Catchment yields'!$A$12:$E19,4,FALSE))</f>
        <v>0</v>
      </c>
      <c r="K73" s="9">
        <f>IF(AND('Property and household details'!$C$6&gt;401,'Property and household details'!$D$6&gt;1801),VLOOKUP(D73,'Catchment yields'!$A$3:$E$12,2,FALSE))</f>
        <v>0</v>
      </c>
      <c r="L73" s="9" t="b">
        <f>IF(AND('Property and household details'!$C$6&gt;401,'Property and household details'!$D$6&lt;1800),VLOOKUP(D73,'Catchment yields'!$A$3:$E$12,3,FALSE))</f>
        <v>0</v>
      </c>
      <c r="M73" s="9">
        <f t="shared" si="1"/>
        <v>0</v>
      </c>
      <c r="N73" s="9" t="str">
        <f>'Property and household details'!$C$6</f>
        <v>-</v>
      </c>
      <c r="O73" s="29"/>
      <c r="P73" s="29"/>
      <c r="Q73" s="29"/>
      <c r="R73" s="29"/>
      <c r="S73" s="29"/>
      <c r="T73" s="29"/>
      <c r="U73" s="29"/>
      <c r="V73" s="29"/>
      <c r="W73" s="29"/>
      <c r="X73" s="29"/>
      <c r="Y73" s="29"/>
      <c r="Z73" s="29"/>
      <c r="AA73" s="29"/>
      <c r="AB73" s="29"/>
      <c r="AC73" s="29"/>
      <c r="AD73" s="29"/>
      <c r="AE73" s="29"/>
      <c r="AF73" s="29"/>
      <c r="AG73" s="29"/>
      <c r="AH73" s="29"/>
      <c r="AI73" s="29"/>
      <c r="AJ73" s="29"/>
      <c r="AK73" s="29"/>
      <c r="AL73" s="29"/>
      <c r="AM73" s="29"/>
      <c r="AN73" s="29"/>
      <c r="AO73" s="29"/>
      <c r="AP73" s="29"/>
      <c r="AQ73" s="29"/>
      <c r="AR73" s="29"/>
      <c r="AS73" s="29"/>
      <c r="AT73" s="29"/>
      <c r="AU73" s="29"/>
      <c r="AV73" s="29"/>
      <c r="AW73" s="29"/>
    </row>
    <row r="74" spans="1:49" ht="21" x14ac:dyDescent="0.35">
      <c r="B74" s="144" t="s">
        <v>164</v>
      </c>
      <c r="C74" s="144" t="s">
        <v>181</v>
      </c>
      <c r="D74" s="145" t="s">
        <v>183</v>
      </c>
      <c r="E74" s="165">
        <f>(N(C74)*(N('Property and household details'!$C$6)*((N(M74)/100)/1000)))</f>
        <v>0</v>
      </c>
      <c r="F74" s="28"/>
      <c r="G74" s="28"/>
      <c r="H74" s="29"/>
      <c r="I74" s="8" t="b">
        <f>IF(AND('Property and household details'!$C$6&lt;401,'Property and household details'!$D$6&gt;1801),VLOOKUP(D74,'Catchment yields'!$A$3:$E$12,5,FALSE))</f>
        <v>0</v>
      </c>
      <c r="J74" s="9" t="b">
        <f>IF(AND('Property and household details'!$C$6&lt;401,'Property and household details'!$D$6&lt;1800),VLOOKUP(D74,'Catchment yields'!$A$12:$E20,4,FALSE))</f>
        <v>0</v>
      </c>
      <c r="K74" s="9">
        <f>IF(AND('Property and household details'!$C$6&gt;401,'Property and household details'!$D$6&gt;1801),VLOOKUP(D74,'Catchment yields'!$A$3:$E$12,2,FALSE))</f>
        <v>0</v>
      </c>
      <c r="L74" s="9" t="b">
        <f>IF(AND('Property and household details'!$C$6&gt;401,'Property and household details'!$D$6&lt;1800),VLOOKUP(D74,'Catchment yields'!$A$3:$E$12,3,FALSE))</f>
        <v>0</v>
      </c>
      <c r="M74" s="9">
        <f t="shared" si="1"/>
        <v>0</v>
      </c>
      <c r="N74" s="9" t="str">
        <f>'Property and household details'!$C$6</f>
        <v>-</v>
      </c>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row>
    <row r="75" spans="1:49" s="6" customFormat="1" ht="24" customHeight="1" x14ac:dyDescent="0.35">
      <c r="A75" s="20"/>
      <c r="B75" s="144" t="s">
        <v>164</v>
      </c>
      <c r="C75" s="144" t="s">
        <v>181</v>
      </c>
      <c r="D75" s="145" t="s">
        <v>183</v>
      </c>
      <c r="E75" s="165">
        <f>(N(C75)*(N('Property and household details'!$C$6)*((N(M75)/100)/1000)))</f>
        <v>0</v>
      </c>
      <c r="F75" s="28"/>
      <c r="G75" s="28"/>
      <c r="H75" s="29"/>
      <c r="I75" s="8" t="b">
        <f>IF(AND('Property and household details'!$C$6&lt;401,'Property and household details'!$D$6&gt;1801),VLOOKUP(D75,'Catchment yields'!$A$3:$E$12,5,FALSE))</f>
        <v>0</v>
      </c>
      <c r="J75" s="9" t="b">
        <f>IF(AND('Property and household details'!$C$6&lt;401,'Property and household details'!$D$6&lt;1800),VLOOKUP(D75,'Catchment yields'!$A$12:$E21,4,FALSE))</f>
        <v>0</v>
      </c>
      <c r="K75" s="9">
        <f>IF(AND('Property and household details'!$C$6&gt;401,'Property and household details'!$D$6&gt;1801),VLOOKUP(D75,'Catchment yields'!$A$3:$E$12,2,FALSE))</f>
        <v>0</v>
      </c>
      <c r="L75" s="9" t="b">
        <f>IF(AND('Property and household details'!$C$6&gt;401,'Property and household details'!$D$6&lt;1800),VLOOKUP(D75,'Catchment yields'!$A$3:$E$12,3,FALSE))</f>
        <v>0</v>
      </c>
      <c r="M75" s="9">
        <f t="shared" si="1"/>
        <v>0</v>
      </c>
      <c r="N75" s="9" t="str">
        <f>'Property and household details'!$C$6</f>
        <v>-</v>
      </c>
      <c r="O75" s="29"/>
      <c r="P75" s="29"/>
      <c r="Q75" s="29"/>
      <c r="R75" s="29"/>
      <c r="S75" s="29"/>
      <c r="T75" s="29"/>
      <c r="U75" s="29"/>
      <c r="V75" s="29"/>
      <c r="W75" s="29"/>
      <c r="X75" s="29"/>
      <c r="Y75" s="29"/>
      <c r="Z75" s="29"/>
      <c r="AA75" s="29"/>
      <c r="AB75" s="29"/>
      <c r="AC75" s="29"/>
      <c r="AD75" s="29"/>
      <c r="AE75" s="29"/>
      <c r="AF75" s="29"/>
      <c r="AG75" s="29"/>
      <c r="AH75" s="29"/>
      <c r="AI75" s="29"/>
      <c r="AJ75" s="29"/>
      <c r="AK75" s="29"/>
      <c r="AL75" s="29"/>
      <c r="AM75" s="29"/>
      <c r="AN75" s="29"/>
      <c r="AO75" s="29"/>
      <c r="AP75" s="29"/>
      <c r="AQ75" s="29"/>
      <c r="AR75" s="29"/>
      <c r="AS75" s="29"/>
      <c r="AT75" s="29"/>
      <c r="AU75" s="29"/>
      <c r="AV75" s="29"/>
      <c r="AW75" s="29"/>
    </row>
    <row r="76" spans="1:49" ht="19.5" customHeight="1" x14ac:dyDescent="0.35">
      <c r="B76" s="144" t="s">
        <v>164</v>
      </c>
      <c r="C76" s="144" t="s">
        <v>181</v>
      </c>
      <c r="D76" s="145" t="s">
        <v>183</v>
      </c>
      <c r="E76" s="165">
        <f>(N(C76)*(N('Property and household details'!$C$6)*((N(M76)/100)/1000)))</f>
        <v>0</v>
      </c>
      <c r="F76" s="28"/>
      <c r="G76" s="28"/>
      <c r="H76" s="29"/>
      <c r="I76" s="8" t="b">
        <f>IF(AND('Property and household details'!$C$6&lt;401,'Property and household details'!$D$6&gt;1801),VLOOKUP(D76,'Catchment yields'!$A$3:$E$12,5,FALSE))</f>
        <v>0</v>
      </c>
      <c r="J76" s="9" t="b">
        <f>IF(AND('Property and household details'!$C$6&lt;401,'Property and household details'!$D$6&lt;1800),VLOOKUP(D76,'Catchment yields'!$A$12:$E22,4,FALSE))</f>
        <v>0</v>
      </c>
      <c r="K76" s="9">
        <f>IF(AND('Property and household details'!$C$6&gt;401,'Property and household details'!$D$6&gt;1801),VLOOKUP(D76,'Catchment yields'!$A$3:$E$12,2,FALSE))</f>
        <v>0</v>
      </c>
      <c r="L76" s="9" t="b">
        <f>IF(AND('Property and household details'!$C$6&gt;401,'Property and household details'!$D$6&lt;1800),VLOOKUP(D76,'Catchment yields'!$A$3:$E$12,3,FALSE))</f>
        <v>0</v>
      </c>
      <c r="M76" s="9">
        <f t="shared" si="1"/>
        <v>0</v>
      </c>
      <c r="N76" s="9" t="str">
        <f>'Property and household details'!$C$6</f>
        <v>-</v>
      </c>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row>
    <row r="77" spans="1:49" ht="21" x14ac:dyDescent="0.35">
      <c r="B77" s="144" t="s">
        <v>164</v>
      </c>
      <c r="C77" s="144" t="s">
        <v>181</v>
      </c>
      <c r="D77" s="145" t="s">
        <v>183</v>
      </c>
      <c r="E77" s="165">
        <f>(N(C77)*(N('Property and household details'!$C$6)*((N(M77)/100)/1000)))</f>
        <v>0</v>
      </c>
      <c r="F77" s="28"/>
      <c r="G77" s="28"/>
      <c r="H77" s="29"/>
      <c r="I77" s="8" t="b">
        <f>IF(AND('Property and household details'!$C$6&lt;401,'Property and household details'!$D$6&gt;1801),VLOOKUP(D77,'Catchment yields'!$A$3:$E$12,5,FALSE))</f>
        <v>0</v>
      </c>
      <c r="J77" s="9" t="b">
        <f>IF(AND('Property and household details'!$C$6&lt;401,'Property and household details'!$D$6&lt;1800),VLOOKUP(D77,'Catchment yields'!$A$12:$E23,4,FALSE))</f>
        <v>0</v>
      </c>
      <c r="K77" s="9">
        <f>IF(AND('Property and household details'!$C$6&gt;401,'Property and household details'!$D$6&gt;1801),VLOOKUP(D77,'Catchment yields'!$A$3:$E$12,2,FALSE))</f>
        <v>0</v>
      </c>
      <c r="L77" s="9" t="b">
        <f>IF(AND('Property and household details'!$C$6&gt;401,'Property and household details'!$D$6&lt;1800),VLOOKUP(D77,'Catchment yields'!$A$3:$E$12,3,FALSE))</f>
        <v>0</v>
      </c>
      <c r="M77" s="9">
        <f t="shared" si="1"/>
        <v>0</v>
      </c>
      <c r="N77" s="9" t="str">
        <f>'Property and household details'!$C$6</f>
        <v>-</v>
      </c>
      <c r="O77" s="29"/>
      <c r="P77" s="29"/>
      <c r="Q77" s="29"/>
      <c r="R77" s="29"/>
      <c r="S77" s="29"/>
      <c r="T77" s="29"/>
      <c r="U77" s="29"/>
      <c r="V77" s="29"/>
      <c r="W77" s="29"/>
      <c r="X77" s="29"/>
      <c r="Y77" s="29"/>
      <c r="Z77" s="29"/>
      <c r="AA77" s="29"/>
      <c r="AB77" s="29"/>
      <c r="AC77" s="29"/>
      <c r="AD77" s="29"/>
      <c r="AE77" s="29"/>
      <c r="AF77" s="29"/>
      <c r="AG77" s="29"/>
      <c r="AH77" s="29"/>
      <c r="AI77" s="29"/>
      <c r="AJ77" s="29"/>
      <c r="AK77" s="29"/>
      <c r="AL77" s="29"/>
      <c r="AM77" s="29"/>
      <c r="AN77" s="29"/>
      <c r="AO77" s="29"/>
      <c r="AP77" s="29"/>
      <c r="AQ77" s="29"/>
      <c r="AR77" s="29"/>
      <c r="AS77" s="29"/>
      <c r="AT77" s="29"/>
      <c r="AU77" s="29"/>
      <c r="AV77" s="29"/>
      <c r="AW77" s="29"/>
    </row>
    <row r="78" spans="1:49" ht="21" x14ac:dyDescent="0.35">
      <c r="B78" s="9"/>
      <c r="C78" s="26"/>
      <c r="D78" s="27"/>
      <c r="E78" s="27"/>
      <c r="F78" s="28"/>
      <c r="G78" s="28"/>
      <c r="H78" s="29"/>
      <c r="I78" s="29"/>
      <c r="J78" s="29"/>
      <c r="K78" s="29"/>
      <c r="L78" s="29"/>
      <c r="M78" s="29"/>
      <c r="N78" s="29"/>
      <c r="O78" s="29"/>
      <c r="P78" s="29"/>
      <c r="Q78" s="29"/>
      <c r="R78" s="29"/>
      <c r="S78" s="29"/>
      <c r="T78" s="29"/>
      <c r="U78" s="29"/>
      <c r="V78" s="29"/>
      <c r="W78" s="29"/>
      <c r="X78" s="29"/>
      <c r="Y78" s="29"/>
      <c r="Z78" s="29"/>
      <c r="AA78" s="29"/>
      <c r="AB78" s="29"/>
      <c r="AC78" s="29"/>
      <c r="AD78" s="29"/>
      <c r="AE78" s="29"/>
      <c r="AF78" s="29"/>
      <c r="AG78" s="29"/>
      <c r="AH78" s="29"/>
      <c r="AI78" s="29"/>
      <c r="AJ78" s="29"/>
      <c r="AK78" s="29"/>
      <c r="AL78" s="29"/>
      <c r="AM78" s="29"/>
      <c r="AN78" s="29"/>
      <c r="AO78" s="29"/>
      <c r="AP78" s="29"/>
      <c r="AQ78" s="29"/>
      <c r="AR78" s="29"/>
      <c r="AS78" s="29"/>
      <c r="AT78" s="29"/>
      <c r="AU78" s="29"/>
      <c r="AV78" s="29"/>
      <c r="AW78" s="29"/>
    </row>
    <row r="79" spans="1:49" s="29" customFormat="1" ht="14.25" customHeight="1" x14ac:dyDescent="0.35">
      <c r="A79" s="20"/>
      <c r="B79" s="26"/>
      <c r="C79" s="26"/>
      <c r="D79" s="27"/>
      <c r="E79" s="27"/>
      <c r="F79" s="28"/>
      <c r="G79" s="28"/>
    </row>
    <row r="80" spans="1:49" s="29" customFormat="1" ht="24" x14ac:dyDescent="0.4">
      <c r="A80" s="21"/>
      <c r="B80" s="108" t="s">
        <v>212</v>
      </c>
      <c r="C80" s="110" t="s">
        <v>214</v>
      </c>
      <c r="D80" s="27"/>
      <c r="E80" s="27"/>
      <c r="F80" s="28"/>
      <c r="G80" s="28"/>
    </row>
    <row r="81" spans="1:8" s="29" customFormat="1" ht="21" x14ac:dyDescent="0.35">
      <c r="A81" s="20"/>
      <c r="B81" s="109" t="s">
        <v>209</v>
      </c>
      <c r="C81" s="166">
        <f>SUM(F6:F26)</f>
        <v>0</v>
      </c>
      <c r="D81" s="27"/>
      <c r="E81" s="27"/>
      <c r="F81" s="28"/>
      <c r="G81" s="28"/>
    </row>
    <row r="82" spans="1:8" s="29" customFormat="1" ht="21" x14ac:dyDescent="0.35">
      <c r="A82" s="20"/>
      <c r="B82" s="109" t="s">
        <v>213</v>
      </c>
      <c r="C82" s="166">
        <f>SUM(E28:E51)</f>
        <v>0</v>
      </c>
      <c r="D82" s="27"/>
      <c r="E82" s="27"/>
      <c r="F82" s="28"/>
      <c r="G82" s="28"/>
    </row>
    <row r="83" spans="1:8" s="29" customFormat="1" ht="26.25" customHeight="1" x14ac:dyDescent="0.35">
      <c r="A83" s="20"/>
      <c r="B83" s="109" t="s">
        <v>166</v>
      </c>
      <c r="C83" s="166">
        <f>SUM(E57:E77)</f>
        <v>0</v>
      </c>
      <c r="D83" s="36"/>
      <c r="E83" s="36"/>
      <c r="F83" s="39"/>
      <c r="G83" s="39"/>
      <c r="H83" s="30"/>
    </row>
    <row r="84" spans="1:8" s="119" customFormat="1" ht="26.25" customHeight="1" x14ac:dyDescent="0.4">
      <c r="A84" s="118"/>
      <c r="B84" s="111" t="s">
        <v>217</v>
      </c>
      <c r="C84" s="167">
        <f>SUM(C83:C83)</f>
        <v>0</v>
      </c>
      <c r="D84" s="36"/>
      <c r="E84" s="36"/>
      <c r="F84" s="41"/>
      <c r="G84" s="41"/>
      <c r="H84" s="36"/>
    </row>
    <row r="85" spans="1:8" s="29" customFormat="1" ht="26.25" customHeight="1" x14ac:dyDescent="0.35">
      <c r="A85" s="20"/>
      <c r="B85" s="26"/>
      <c r="C85" s="26"/>
      <c r="D85" s="27"/>
      <c r="E85" s="27"/>
      <c r="F85" s="40"/>
      <c r="G85" s="40"/>
      <c r="H85" s="27"/>
    </row>
    <row r="86" spans="1:8" s="29" customFormat="1" ht="26.25" customHeight="1" x14ac:dyDescent="0.35">
      <c r="A86" s="20"/>
      <c r="B86" s="26"/>
      <c r="C86" s="30"/>
      <c r="D86" s="36"/>
      <c r="E86" s="36"/>
      <c r="F86" s="41"/>
      <c r="G86" s="41"/>
      <c r="H86" s="27"/>
    </row>
    <row r="87" spans="1:8" s="29" customFormat="1" ht="26.25" customHeight="1" x14ac:dyDescent="0.35">
      <c r="A87" s="20"/>
      <c r="B87" s="26"/>
      <c r="C87" s="27"/>
      <c r="D87" s="27"/>
      <c r="E87" s="27"/>
      <c r="F87" s="28"/>
      <c r="G87" s="28"/>
      <c r="H87" s="27"/>
    </row>
    <row r="88" spans="1:8" s="29" customFormat="1" ht="26.25" customHeight="1" x14ac:dyDescent="0.35">
      <c r="A88" s="20"/>
      <c r="B88" s="26"/>
      <c r="C88" s="27"/>
      <c r="D88" s="27"/>
      <c r="E88" s="27"/>
      <c r="F88" s="28"/>
      <c r="G88" s="28"/>
      <c r="H88" s="27"/>
    </row>
    <row r="89" spans="1:8" s="29" customFormat="1" ht="26.25" customHeight="1" x14ac:dyDescent="0.35">
      <c r="A89" s="20"/>
      <c r="B89" s="26"/>
      <c r="C89" s="36"/>
      <c r="D89" s="27"/>
      <c r="E89" s="27"/>
      <c r="F89" s="28"/>
      <c r="G89" s="28"/>
      <c r="H89" s="27"/>
    </row>
    <row r="90" spans="1:8" s="29" customFormat="1" ht="26.25" customHeight="1" x14ac:dyDescent="0.35">
      <c r="A90" s="20"/>
      <c r="B90" s="26"/>
      <c r="C90" s="27"/>
      <c r="D90" s="27"/>
      <c r="E90" s="27"/>
      <c r="F90" s="28"/>
      <c r="G90" s="28"/>
      <c r="H90" s="27"/>
    </row>
    <row r="91" spans="1:8" s="29" customFormat="1" ht="16.5" customHeight="1" x14ac:dyDescent="0.35">
      <c r="A91" s="20"/>
      <c r="B91" s="26"/>
      <c r="C91" s="26"/>
      <c r="D91" s="26"/>
      <c r="E91" s="26"/>
      <c r="F91" s="28"/>
      <c r="G91" s="28"/>
    </row>
    <row r="92" spans="1:8" s="29" customFormat="1" ht="33" customHeight="1" x14ac:dyDescent="0.4">
      <c r="A92" s="21"/>
      <c r="B92" s="42"/>
    </row>
    <row r="93" spans="1:8" s="29" customFormat="1" ht="15" customHeight="1" x14ac:dyDescent="0.4">
      <c r="A93" s="21"/>
      <c r="B93" s="37"/>
    </row>
    <row r="94" spans="1:8" s="29" customFormat="1" ht="21" x14ac:dyDescent="0.35">
      <c r="A94" s="20"/>
      <c r="B94" s="43"/>
      <c r="C94" s="44"/>
    </row>
    <row r="95" spans="1:8" s="29" customFormat="1" ht="21" x14ac:dyDescent="0.35">
      <c r="A95" s="20"/>
      <c r="B95" s="38"/>
      <c r="C95" s="44"/>
    </row>
    <row r="96" spans="1:8" s="29" customFormat="1" ht="21" x14ac:dyDescent="0.35">
      <c r="A96" s="20"/>
      <c r="B96" s="38"/>
      <c r="C96" s="44"/>
    </row>
    <row r="97" spans="1:3" s="29" customFormat="1" x14ac:dyDescent="0.25">
      <c r="A97" s="20"/>
    </row>
    <row r="98" spans="1:3" s="29" customFormat="1" ht="21" x14ac:dyDescent="0.35">
      <c r="A98" s="20"/>
      <c r="B98" s="26"/>
      <c r="C98" s="44"/>
    </row>
    <row r="99" spans="1:3" s="29" customFormat="1" x14ac:dyDescent="0.25">
      <c r="A99" s="20"/>
    </row>
    <row r="100" spans="1:3" s="29" customFormat="1" x14ac:dyDescent="0.25">
      <c r="A100" s="20"/>
    </row>
    <row r="101" spans="1:3" s="29" customFormat="1" x14ac:dyDescent="0.25">
      <c r="A101" s="20"/>
    </row>
    <row r="102" spans="1:3" s="29" customFormat="1" x14ac:dyDescent="0.25">
      <c r="A102" s="20"/>
    </row>
    <row r="103" spans="1:3" s="29" customFormat="1" x14ac:dyDescent="0.25">
      <c r="A103" s="20"/>
    </row>
    <row r="104" spans="1:3" s="29" customFormat="1" x14ac:dyDescent="0.25">
      <c r="A104" s="20"/>
    </row>
    <row r="105" spans="1:3" s="29" customFormat="1" x14ac:dyDescent="0.25">
      <c r="A105" s="20"/>
    </row>
    <row r="106" spans="1:3" s="29" customFormat="1" x14ac:dyDescent="0.25">
      <c r="A106" s="20"/>
    </row>
    <row r="107" spans="1:3" s="29" customFormat="1" x14ac:dyDescent="0.25">
      <c r="A107" s="20"/>
    </row>
    <row r="108" spans="1:3" s="29" customFormat="1" x14ac:dyDescent="0.25">
      <c r="A108" s="20"/>
    </row>
    <row r="109" spans="1:3" s="29" customFormat="1" x14ac:dyDescent="0.25">
      <c r="A109" s="20"/>
    </row>
    <row r="110" spans="1:3" s="29" customFormat="1" x14ac:dyDescent="0.25">
      <c r="A110" s="20"/>
    </row>
    <row r="111" spans="1:3" s="29" customFormat="1" x14ac:dyDescent="0.25">
      <c r="A111" s="20"/>
    </row>
    <row r="112" spans="1:3" s="29" customFormat="1" x14ac:dyDescent="0.25">
      <c r="A112" s="20"/>
    </row>
    <row r="113" spans="1:1" s="29" customFormat="1" x14ac:dyDescent="0.25">
      <c r="A113" s="20"/>
    </row>
    <row r="114" spans="1:1" s="29" customFormat="1" x14ac:dyDescent="0.25">
      <c r="A114" s="20"/>
    </row>
    <row r="115" spans="1:1" s="29" customFormat="1" x14ac:dyDescent="0.25">
      <c r="A115" s="20"/>
    </row>
    <row r="116" spans="1:1" s="29" customFormat="1" x14ac:dyDescent="0.25">
      <c r="A116" s="20"/>
    </row>
    <row r="117" spans="1:1" s="29" customFormat="1" x14ac:dyDescent="0.25">
      <c r="A117" s="20"/>
    </row>
    <row r="118" spans="1:1" s="29" customFormat="1" x14ac:dyDescent="0.25">
      <c r="A118" s="20"/>
    </row>
    <row r="119" spans="1:1" s="29" customFormat="1" x14ac:dyDescent="0.25">
      <c r="A119" s="20"/>
    </row>
    <row r="120" spans="1:1" s="29" customFormat="1" x14ac:dyDescent="0.25">
      <c r="A120" s="20"/>
    </row>
    <row r="121" spans="1:1" s="29" customFormat="1" x14ac:dyDescent="0.25">
      <c r="A121" s="20"/>
    </row>
    <row r="122" spans="1:1" s="29" customFormat="1" x14ac:dyDescent="0.25">
      <c r="A122" s="20"/>
    </row>
    <row r="123" spans="1:1" s="29" customFormat="1" x14ac:dyDescent="0.25">
      <c r="A123" s="20"/>
    </row>
    <row r="124" spans="1:1" s="29" customFormat="1" x14ac:dyDescent="0.25">
      <c r="A124" s="20"/>
    </row>
    <row r="125" spans="1:1" s="29" customFormat="1" x14ac:dyDescent="0.25">
      <c r="A125" s="20"/>
    </row>
    <row r="126" spans="1:1" s="29" customFormat="1" x14ac:dyDescent="0.25">
      <c r="A126" s="20"/>
    </row>
    <row r="127" spans="1:1" s="29" customFormat="1" x14ac:dyDescent="0.25">
      <c r="A127" s="20"/>
    </row>
    <row r="128" spans="1:1" s="29" customFormat="1" x14ac:dyDescent="0.25">
      <c r="A128" s="20"/>
    </row>
    <row r="129" spans="1:1" s="29" customFormat="1" x14ac:dyDescent="0.25">
      <c r="A129" s="20"/>
    </row>
    <row r="130" spans="1:1" s="29" customFormat="1" x14ac:dyDescent="0.25">
      <c r="A130" s="20"/>
    </row>
    <row r="131" spans="1:1" s="29" customFormat="1" x14ac:dyDescent="0.25">
      <c r="A131" s="20"/>
    </row>
    <row r="132" spans="1:1" s="29" customFormat="1" x14ac:dyDescent="0.25">
      <c r="A132" s="20"/>
    </row>
    <row r="133" spans="1:1" s="29" customFormat="1" x14ac:dyDescent="0.25">
      <c r="A133" s="20"/>
    </row>
    <row r="134" spans="1:1" s="29" customFormat="1" x14ac:dyDescent="0.25">
      <c r="A134" s="20"/>
    </row>
    <row r="135" spans="1:1" s="29" customFormat="1" x14ac:dyDescent="0.25">
      <c r="A135" s="20"/>
    </row>
    <row r="136" spans="1:1" s="29" customFormat="1" x14ac:dyDescent="0.25">
      <c r="A136" s="20"/>
    </row>
    <row r="137" spans="1:1" s="29" customFormat="1" x14ac:dyDescent="0.25">
      <c r="A137" s="20"/>
    </row>
    <row r="138" spans="1:1" s="29" customFormat="1" x14ac:dyDescent="0.25">
      <c r="A138" s="20"/>
    </row>
    <row r="139" spans="1:1" s="29" customFormat="1" x14ac:dyDescent="0.25">
      <c r="A139" s="20"/>
    </row>
    <row r="140" spans="1:1" s="29" customFormat="1" x14ac:dyDescent="0.25">
      <c r="A140" s="20"/>
    </row>
    <row r="141" spans="1:1" s="29" customFormat="1" x14ac:dyDescent="0.25">
      <c r="A141" s="20"/>
    </row>
    <row r="142" spans="1:1" s="29" customFormat="1" x14ac:dyDescent="0.25">
      <c r="A142" s="20"/>
    </row>
    <row r="143" spans="1:1" s="29" customFormat="1" x14ac:dyDescent="0.25">
      <c r="A143" s="20"/>
    </row>
    <row r="144" spans="1:1" s="29" customFormat="1" x14ac:dyDescent="0.25">
      <c r="A144" s="20"/>
    </row>
    <row r="145" spans="1:1" s="29" customFormat="1" x14ac:dyDescent="0.25">
      <c r="A145" s="20"/>
    </row>
    <row r="146" spans="1:1" s="29" customFormat="1" x14ac:dyDescent="0.25">
      <c r="A146" s="20"/>
    </row>
    <row r="147" spans="1:1" s="29" customFormat="1" x14ac:dyDescent="0.25">
      <c r="A147" s="20"/>
    </row>
    <row r="148" spans="1:1" s="29" customFormat="1" x14ac:dyDescent="0.25">
      <c r="A148" s="20"/>
    </row>
    <row r="149" spans="1:1" s="29" customFormat="1" x14ac:dyDescent="0.25">
      <c r="A149" s="20"/>
    </row>
    <row r="150" spans="1:1" s="29" customFormat="1" x14ac:dyDescent="0.25">
      <c r="A150" s="20"/>
    </row>
    <row r="151" spans="1:1" s="29" customFormat="1" x14ac:dyDescent="0.25">
      <c r="A151" s="20"/>
    </row>
    <row r="152" spans="1:1" s="29" customFormat="1" x14ac:dyDescent="0.25">
      <c r="A152" s="20"/>
    </row>
    <row r="153" spans="1:1" s="29" customFormat="1" x14ac:dyDescent="0.25">
      <c r="A153" s="20"/>
    </row>
    <row r="154" spans="1:1" s="29" customFormat="1" x14ac:dyDescent="0.25">
      <c r="A154" s="20"/>
    </row>
    <row r="155" spans="1:1" s="29" customFormat="1" x14ac:dyDescent="0.25">
      <c r="A155" s="20"/>
    </row>
    <row r="156" spans="1:1" s="29" customFormat="1" x14ac:dyDescent="0.25">
      <c r="A156" s="20"/>
    </row>
    <row r="157" spans="1:1" s="29" customFormat="1" x14ac:dyDescent="0.25">
      <c r="A157" s="20"/>
    </row>
    <row r="158" spans="1:1" s="29" customFormat="1" x14ac:dyDescent="0.25">
      <c r="A158" s="20"/>
    </row>
    <row r="159" spans="1:1" s="29" customFormat="1" x14ac:dyDescent="0.25">
      <c r="A159" s="20"/>
    </row>
    <row r="160" spans="1:1" s="29" customFormat="1" x14ac:dyDescent="0.25">
      <c r="A160" s="20"/>
    </row>
    <row r="161" spans="1:1" s="29" customFormat="1" x14ac:dyDescent="0.25">
      <c r="A161" s="20"/>
    </row>
    <row r="162" spans="1:1" s="29" customFormat="1" x14ac:dyDescent="0.25">
      <c r="A162" s="20"/>
    </row>
    <row r="163" spans="1:1" s="29" customFormat="1" x14ac:dyDescent="0.25">
      <c r="A163" s="20"/>
    </row>
    <row r="164" spans="1:1" s="29" customFormat="1" x14ac:dyDescent="0.25">
      <c r="A164" s="20"/>
    </row>
    <row r="165" spans="1:1" s="29" customFormat="1" x14ac:dyDescent="0.25">
      <c r="A165" s="20"/>
    </row>
    <row r="166" spans="1:1" s="29" customFormat="1" x14ac:dyDescent="0.25">
      <c r="A166" s="20"/>
    </row>
    <row r="167" spans="1:1" s="29" customFormat="1" x14ac:dyDescent="0.25">
      <c r="A167" s="20"/>
    </row>
    <row r="168" spans="1:1" s="29" customFormat="1" x14ac:dyDescent="0.25">
      <c r="A168" s="20"/>
    </row>
    <row r="169" spans="1:1" s="29" customFormat="1" x14ac:dyDescent="0.25">
      <c r="A169" s="20"/>
    </row>
    <row r="170" spans="1:1" s="29" customFormat="1" x14ac:dyDescent="0.25">
      <c r="A170" s="20"/>
    </row>
    <row r="171" spans="1:1" s="29" customFormat="1" x14ac:dyDescent="0.25">
      <c r="A171" s="20"/>
    </row>
    <row r="172" spans="1:1" s="29" customFormat="1" x14ac:dyDescent="0.25">
      <c r="A172" s="20"/>
    </row>
    <row r="173" spans="1:1" s="29" customFormat="1" x14ac:dyDescent="0.25">
      <c r="A173" s="20"/>
    </row>
    <row r="174" spans="1:1" s="29" customFormat="1" x14ac:dyDescent="0.25">
      <c r="A174" s="20"/>
    </row>
    <row r="175" spans="1:1" s="29" customFormat="1" x14ac:dyDescent="0.25">
      <c r="A175" s="20"/>
    </row>
    <row r="176" spans="1:1" s="29" customFormat="1" x14ac:dyDescent="0.25">
      <c r="A176" s="20"/>
    </row>
    <row r="177" spans="1:1" s="29" customFormat="1" x14ac:dyDescent="0.25">
      <c r="A177" s="20"/>
    </row>
    <row r="178" spans="1:1" s="29" customFormat="1" x14ac:dyDescent="0.25">
      <c r="A178" s="20"/>
    </row>
    <row r="179" spans="1:1" s="29" customFormat="1" x14ac:dyDescent="0.25">
      <c r="A179" s="20"/>
    </row>
  </sheetData>
  <sheetProtection algorithmName="SHA-512" hashValue="GjoWSCfrjnHP1fo3ay19vx5r9OkchXpdPU0IqnNB2lUJXZD9zbNkfIWJIklgXAt8MLJ0w0DNSf/LmyPn0Hf4Dw==" saltValue="mlwJG1RRk5MgWuvJgReGOQ==" spinCount="100000" sheet="1" objects="1" scenarios="1"/>
  <mergeCells count="3">
    <mergeCell ref="B2:AM2"/>
    <mergeCell ref="B4:AM4"/>
    <mergeCell ref="B53:AM54"/>
  </mergeCells>
  <pageMargins left="0.7" right="0.7" top="0.75" bottom="0.75" header="0.3" footer="0.3"/>
  <pageSetup paperSize="12" orientation="portrait" horizontalDpi="300" verticalDpi="300" r:id="rId1"/>
  <headerFooter>
    <oddHeader>&amp;C&amp;"Arial"&amp;12&amp;KA80000 OFFICIAL&amp;1#_x000D_</oddHead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B87F6B4-DDAE-445C-94F7-96681E64A9A5}">
          <x14:formula1>
            <xm:f>'Property deatils INPUT'!$A$3:$A$39</xm:f>
          </x14:formula1>
          <xm:sqref>B52</xm:sqref>
        </x14:dataValidation>
        <x14:dataValidation type="list" allowBlank="1" showInputMessage="1" showErrorMessage="1" xr:uid="{1FFCCFC7-C150-47A4-9EE4-B55570C23358}">
          <x14:formula1>
            <xm:f>'Catchment yields'!$A$5:$A$12</xm:f>
          </x14:formula1>
          <xm:sqref>D57:D77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CFF0C-876E-4C44-866C-CD05745FAAFF}">
  <dimension ref="A1:DI111"/>
  <sheetViews>
    <sheetView zoomScale="70" zoomScaleNormal="70" workbookViewId="0">
      <pane xSplit="2" topLeftCell="C1" activePane="topRight" state="frozen"/>
      <selection pane="topRight" activeCell="B82" activeCellId="13" sqref="B2:AQ2 B4 B5:I5 H6:I26 Q4:R4 Q28:R28 B28 B29:I29 H30:I50 B52:G54 E55:G76 B78:G79 B80 B82:C92"/>
    </sheetView>
  </sheetViews>
  <sheetFormatPr defaultRowHeight="15" x14ac:dyDescent="0.25"/>
  <cols>
    <col min="1" max="1" width="9.140625" style="20"/>
    <col min="2" max="2" width="55.7109375" customWidth="1"/>
    <col min="3" max="3" width="34.5703125" customWidth="1"/>
    <col min="4" max="4" width="32.140625" bestFit="1" customWidth="1"/>
    <col min="5" max="5" width="42.85546875" customWidth="1"/>
    <col min="6" max="6" width="31" hidden="1" customWidth="1"/>
    <col min="7" max="7" width="44.85546875" customWidth="1"/>
    <col min="8" max="8" width="26" customWidth="1"/>
    <col min="9" max="9" width="36.5703125" customWidth="1"/>
    <col min="10" max="10" width="32.28515625" hidden="1" customWidth="1"/>
    <col min="11" max="11" width="23.140625" hidden="1" customWidth="1"/>
    <col min="12" max="12" width="45.28515625" hidden="1" customWidth="1"/>
    <col min="13" max="13" width="36.7109375" hidden="1" customWidth="1"/>
    <col min="14" max="14" width="35.28515625" hidden="1" customWidth="1"/>
    <col min="15" max="15" width="31.7109375" hidden="1" customWidth="1"/>
    <col min="16" max="16" width="27.42578125" hidden="1" customWidth="1"/>
    <col min="17" max="17" width="32.5703125" style="29" customWidth="1"/>
    <col min="18" max="18" width="117.28515625" style="29" bestFit="1" customWidth="1"/>
    <col min="19" max="19" width="18.85546875" style="29" bestFit="1" customWidth="1"/>
    <col min="20" max="113" width="9.140625" style="29"/>
  </cols>
  <sheetData>
    <row r="1" spans="1:113" s="6" customFormat="1" ht="18.95" customHeight="1" x14ac:dyDescent="0.25">
      <c r="A1" s="20"/>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row>
    <row r="2" spans="1:113" ht="72.95" customHeight="1" x14ac:dyDescent="1.4">
      <c r="B2" s="200" t="s">
        <v>134</v>
      </c>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row>
    <row r="3" spans="1:113" s="6" customFormat="1" ht="18.600000000000001" customHeight="1" x14ac:dyDescent="0.25">
      <c r="A3" s="20"/>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c r="BU3" s="29"/>
      <c r="BV3" s="29"/>
      <c r="BW3" s="29"/>
      <c r="BX3" s="29"/>
      <c r="BY3" s="29"/>
      <c r="BZ3" s="29"/>
      <c r="CA3" s="29"/>
      <c r="CB3" s="29"/>
      <c r="CC3" s="29"/>
      <c r="CD3" s="29"/>
      <c r="CE3" s="29"/>
      <c r="CF3" s="29"/>
      <c r="CG3" s="29"/>
      <c r="CH3" s="29"/>
      <c r="CI3" s="29"/>
      <c r="CJ3" s="29"/>
      <c r="CK3" s="29"/>
      <c r="CL3" s="29"/>
      <c r="CM3" s="29"/>
      <c r="CN3" s="29"/>
      <c r="CO3" s="29"/>
      <c r="CP3" s="29"/>
      <c r="CQ3" s="29"/>
      <c r="CR3" s="29"/>
      <c r="CS3" s="29"/>
      <c r="CT3" s="29"/>
      <c r="CU3" s="29"/>
      <c r="CV3" s="29"/>
      <c r="CW3" s="29"/>
      <c r="CX3" s="29"/>
      <c r="CY3" s="29"/>
      <c r="CZ3" s="29"/>
      <c r="DA3" s="29"/>
      <c r="DB3" s="29"/>
      <c r="DC3" s="29"/>
      <c r="DD3" s="29"/>
      <c r="DE3" s="29"/>
      <c r="DF3" s="29"/>
      <c r="DG3" s="29"/>
      <c r="DH3" s="29"/>
      <c r="DI3" s="29"/>
    </row>
    <row r="4" spans="1:113" s="6" customFormat="1" ht="96" customHeight="1" x14ac:dyDescent="0.4">
      <c r="A4" s="21" t="s">
        <v>57</v>
      </c>
      <c r="B4" s="18" t="s">
        <v>124</v>
      </c>
      <c r="C4" s="34"/>
      <c r="D4" s="34"/>
      <c r="E4" s="34"/>
      <c r="F4" s="34"/>
      <c r="G4" s="34"/>
      <c r="H4" s="34"/>
      <c r="I4" s="34"/>
      <c r="J4" s="34"/>
      <c r="K4" s="34"/>
      <c r="L4" s="34"/>
      <c r="M4" s="34"/>
      <c r="N4" s="34"/>
      <c r="O4" s="34"/>
      <c r="P4" s="34"/>
      <c r="Q4" s="178" t="s">
        <v>278</v>
      </c>
      <c r="R4" s="179" t="s">
        <v>292</v>
      </c>
      <c r="S4" s="48"/>
      <c r="T4" s="48"/>
      <c r="U4" s="48"/>
      <c r="V4" s="48"/>
      <c r="W4" s="48"/>
      <c r="X4" s="48"/>
      <c r="Y4" s="48"/>
      <c r="Z4" s="48"/>
      <c r="AA4" s="48"/>
      <c r="AB4" s="48"/>
      <c r="AC4" s="48"/>
      <c r="AD4" s="48"/>
      <c r="AE4" s="48"/>
      <c r="AF4" s="48"/>
      <c r="AG4" s="48"/>
      <c r="AH4" s="48"/>
      <c r="AI4" s="48"/>
      <c r="AJ4" s="48"/>
      <c r="AK4" s="48"/>
      <c r="AL4" s="48"/>
      <c r="AM4" s="48"/>
      <c r="AN4" s="48"/>
      <c r="AO4" s="48"/>
      <c r="AP4" s="48"/>
      <c r="AQ4" s="48"/>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c r="BX4" s="29"/>
      <c r="BY4" s="29"/>
      <c r="BZ4" s="29"/>
      <c r="CA4" s="29"/>
      <c r="CB4" s="29"/>
      <c r="CC4" s="29"/>
      <c r="CD4" s="29"/>
      <c r="CE4" s="29"/>
      <c r="CF4" s="29"/>
      <c r="CG4" s="29"/>
      <c r="CH4" s="29"/>
      <c r="CI4" s="29"/>
      <c r="CJ4" s="29"/>
      <c r="CK4" s="29"/>
      <c r="CL4" s="29"/>
      <c r="CM4" s="29"/>
      <c r="CN4" s="29"/>
      <c r="CO4" s="29"/>
      <c r="CP4" s="29"/>
      <c r="CQ4" s="29"/>
      <c r="CR4" s="29"/>
      <c r="CS4" s="29"/>
      <c r="CT4" s="29"/>
      <c r="CU4" s="29"/>
      <c r="CV4" s="29"/>
      <c r="CW4" s="29"/>
      <c r="CX4" s="29"/>
      <c r="CY4" s="29"/>
      <c r="CZ4" s="29"/>
      <c r="DA4" s="29"/>
      <c r="DB4" s="29"/>
      <c r="DC4" s="29"/>
      <c r="DD4" s="29"/>
      <c r="DE4" s="29"/>
      <c r="DF4" s="29"/>
      <c r="DG4" s="29"/>
      <c r="DH4" s="29"/>
      <c r="DI4" s="29"/>
    </row>
    <row r="5" spans="1:113" s="7" customFormat="1" ht="30.95" customHeight="1" x14ac:dyDescent="0.35">
      <c r="A5" s="20"/>
      <c r="B5" s="11" t="s">
        <v>125</v>
      </c>
      <c r="C5" s="11" t="s">
        <v>101</v>
      </c>
      <c r="D5" s="11" t="s">
        <v>102</v>
      </c>
      <c r="E5" s="11" t="s">
        <v>100</v>
      </c>
      <c r="F5" s="11" t="s">
        <v>126</v>
      </c>
      <c r="G5" s="11" t="s">
        <v>279</v>
      </c>
      <c r="H5" s="32" t="s">
        <v>129</v>
      </c>
      <c r="I5" s="32" t="s">
        <v>107</v>
      </c>
      <c r="J5" s="32" t="s">
        <v>104</v>
      </c>
      <c r="K5" s="32" t="s">
        <v>105</v>
      </c>
      <c r="L5" s="11" t="s">
        <v>130</v>
      </c>
      <c r="M5" s="32" t="s">
        <v>131</v>
      </c>
      <c r="N5" s="11" t="s">
        <v>149</v>
      </c>
      <c r="O5" s="32" t="s">
        <v>128</v>
      </c>
      <c r="P5" s="11" t="s">
        <v>132</v>
      </c>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c r="BM5" s="29"/>
      <c r="BN5" s="29"/>
      <c r="BO5" s="29"/>
      <c r="BP5" s="29"/>
      <c r="BQ5" s="29"/>
      <c r="BR5" s="29"/>
      <c r="BS5" s="29"/>
      <c r="BT5" s="29"/>
      <c r="BU5" s="29"/>
      <c r="BV5" s="29"/>
      <c r="BW5" s="29"/>
      <c r="BX5" s="29"/>
      <c r="BY5" s="29"/>
      <c r="BZ5" s="29"/>
      <c r="CA5" s="29"/>
      <c r="CB5" s="29"/>
      <c r="CC5" s="29"/>
      <c r="CD5" s="29"/>
      <c r="CE5" s="29"/>
      <c r="CF5" s="29"/>
      <c r="CG5" s="29"/>
      <c r="CH5" s="29"/>
      <c r="CI5" s="29"/>
      <c r="CJ5" s="29"/>
      <c r="CK5" s="29"/>
      <c r="CL5" s="29"/>
      <c r="CM5" s="29"/>
      <c r="CN5" s="29"/>
      <c r="CO5" s="29"/>
      <c r="CP5" s="29"/>
      <c r="CQ5" s="29"/>
      <c r="CR5" s="29"/>
      <c r="CS5" s="29"/>
      <c r="CT5" s="29"/>
      <c r="CU5" s="29"/>
      <c r="CV5" s="29"/>
      <c r="CW5" s="29"/>
      <c r="CX5" s="29"/>
      <c r="CY5" s="29"/>
      <c r="CZ5" s="29"/>
      <c r="DA5" s="29"/>
      <c r="DB5" s="29"/>
      <c r="DC5" s="29"/>
      <c r="DD5" s="29"/>
      <c r="DE5" s="29"/>
      <c r="DF5" s="29"/>
      <c r="DG5" s="29"/>
      <c r="DH5" s="29"/>
      <c r="DI5" s="29"/>
    </row>
    <row r="6" spans="1:113" ht="21" x14ac:dyDescent="0.35">
      <c r="B6" s="144" t="s">
        <v>164</v>
      </c>
      <c r="C6" s="144" t="s">
        <v>161</v>
      </c>
      <c r="D6" s="144" t="s">
        <v>159</v>
      </c>
      <c r="E6" s="144" t="s">
        <v>162</v>
      </c>
      <c r="F6" s="145">
        <v>3</v>
      </c>
      <c r="G6" s="144" t="s">
        <v>153</v>
      </c>
      <c r="H6" s="165">
        <f>((N(C6)*N(D6))+(N(J6)*N(K6))+((N(C6)+N(J6))*(N(D6)+(K6))))/6000*N(E6)</f>
        <v>0</v>
      </c>
      <c r="I6" s="165">
        <f>(N(H6)*(N(G6)/100))</f>
        <v>0</v>
      </c>
      <c r="J6" s="165">
        <f>(N(C6)-(2*(N(E6)*(N(F6)))))</f>
        <v>0</v>
      </c>
      <c r="K6" s="165">
        <f>(N(D6)-(2*(N(E6)*(N(F6)))))</f>
        <v>0</v>
      </c>
      <c r="L6" s="165">
        <f>(N(C6)*(N(D6)))</f>
        <v>0</v>
      </c>
      <c r="M6" s="165" t="e">
        <f>'Property and household details'!$D$6*0.67</f>
        <v>#VALUE!</v>
      </c>
      <c r="N6" s="165">
        <f>IFERROR((N(L6)*'Property and household details'!$C$6)/1000000,0)</f>
        <v>0</v>
      </c>
      <c r="O6" s="165">
        <f>IFERROR((M6-'Property and household details'!$C$6)*'On-farm water storage'!L6/1000000,0)</f>
        <v>0</v>
      </c>
      <c r="P6" s="165">
        <f>H6*0.1</f>
        <v>0</v>
      </c>
    </row>
    <row r="7" spans="1:113" ht="21" x14ac:dyDescent="0.35">
      <c r="B7" s="144" t="s">
        <v>164</v>
      </c>
      <c r="C7" s="144" t="s">
        <v>161</v>
      </c>
      <c r="D7" s="144" t="s">
        <v>159</v>
      </c>
      <c r="E7" s="144" t="s">
        <v>162</v>
      </c>
      <c r="F7" s="145">
        <v>3</v>
      </c>
      <c r="G7" s="144" t="s">
        <v>153</v>
      </c>
      <c r="H7" s="165">
        <f t="shared" ref="H7:H26" si="0">((N(C7)*N(D7))+(N(J7)*N(K7))+((N(C7)+N(J7))*(N(D7)+(K7))))/6000*N(E7)</f>
        <v>0</v>
      </c>
      <c r="I7" s="165">
        <f t="shared" ref="I7:I26" si="1">(N(H7)*(N(G7)/100))</f>
        <v>0</v>
      </c>
      <c r="J7" s="165">
        <f t="shared" ref="J7:J26" si="2">(N(C7)-(2*(N(E7)*(N(F7)))))</f>
        <v>0</v>
      </c>
      <c r="K7" s="165">
        <f t="shared" ref="K7:K26" si="3">(N(D7)-(2*(N(E7)*(N(F7)))))</f>
        <v>0</v>
      </c>
      <c r="L7" s="165">
        <f t="shared" ref="L7:L26" si="4">(N(C7)*(N(D7)))</f>
        <v>0</v>
      </c>
      <c r="M7" s="165" t="e">
        <f>'Property and household details'!$D$6*0.67</f>
        <v>#VALUE!</v>
      </c>
      <c r="N7" s="165">
        <f>IFERROR((N(L7)*'Property and household details'!$C$6)/1000000,0)</f>
        <v>0</v>
      </c>
      <c r="O7" s="165">
        <f>IFERROR((M7-'Property and household details'!$C$6)*'On-farm water storage'!L7/1000000,0)</f>
        <v>0</v>
      </c>
      <c r="P7" s="165">
        <f t="shared" ref="P7:P26" si="5">H7*0.1</f>
        <v>0</v>
      </c>
    </row>
    <row r="8" spans="1:113" ht="21" x14ac:dyDescent="0.35">
      <c r="B8" s="144" t="s">
        <v>164</v>
      </c>
      <c r="C8" s="144" t="s">
        <v>161</v>
      </c>
      <c r="D8" s="144" t="s">
        <v>159</v>
      </c>
      <c r="E8" s="144" t="s">
        <v>162</v>
      </c>
      <c r="F8" s="145">
        <v>3</v>
      </c>
      <c r="G8" s="144" t="s">
        <v>153</v>
      </c>
      <c r="H8" s="165">
        <f t="shared" si="0"/>
        <v>0</v>
      </c>
      <c r="I8" s="165">
        <f t="shared" si="1"/>
        <v>0</v>
      </c>
      <c r="J8" s="165">
        <f t="shared" si="2"/>
        <v>0</v>
      </c>
      <c r="K8" s="165">
        <f t="shared" si="3"/>
        <v>0</v>
      </c>
      <c r="L8" s="165">
        <f t="shared" si="4"/>
        <v>0</v>
      </c>
      <c r="M8" s="165" t="e">
        <f>'Property and household details'!$D$6*0.67</f>
        <v>#VALUE!</v>
      </c>
      <c r="N8" s="165">
        <f>IFERROR((N(L8)*'Property and household details'!$C$6)/1000000,0)</f>
        <v>0</v>
      </c>
      <c r="O8" s="165">
        <f>IFERROR((M8-'Property and household details'!$C$6)*'On-farm water storage'!L8/1000000,0)</f>
        <v>0</v>
      </c>
      <c r="P8" s="165">
        <f t="shared" si="5"/>
        <v>0</v>
      </c>
    </row>
    <row r="9" spans="1:113" ht="21" x14ac:dyDescent="0.35">
      <c r="B9" s="144" t="s">
        <v>164</v>
      </c>
      <c r="C9" s="144" t="s">
        <v>161</v>
      </c>
      <c r="D9" s="144" t="s">
        <v>159</v>
      </c>
      <c r="E9" s="144" t="s">
        <v>162</v>
      </c>
      <c r="F9" s="145">
        <v>3</v>
      </c>
      <c r="G9" s="144" t="s">
        <v>153</v>
      </c>
      <c r="H9" s="165">
        <f t="shared" si="0"/>
        <v>0</v>
      </c>
      <c r="I9" s="165">
        <f t="shared" si="1"/>
        <v>0</v>
      </c>
      <c r="J9" s="165">
        <f t="shared" si="2"/>
        <v>0</v>
      </c>
      <c r="K9" s="165">
        <f t="shared" si="3"/>
        <v>0</v>
      </c>
      <c r="L9" s="165">
        <f t="shared" si="4"/>
        <v>0</v>
      </c>
      <c r="M9" s="165" t="e">
        <f>'Property and household details'!$D$6*0.67</f>
        <v>#VALUE!</v>
      </c>
      <c r="N9" s="165">
        <f>IFERROR((N(L9)*'Property and household details'!$C$6)/1000000,0)</f>
        <v>0</v>
      </c>
      <c r="O9" s="165">
        <f>IFERROR((M9-'Property and household details'!$C$6)*'On-farm water storage'!L9/1000000,0)</f>
        <v>0</v>
      </c>
      <c r="P9" s="165">
        <f t="shared" si="5"/>
        <v>0</v>
      </c>
    </row>
    <row r="10" spans="1:113" ht="21" x14ac:dyDescent="0.35">
      <c r="B10" s="144" t="s">
        <v>164</v>
      </c>
      <c r="C10" s="144" t="s">
        <v>161</v>
      </c>
      <c r="D10" s="144" t="s">
        <v>159</v>
      </c>
      <c r="E10" s="144" t="s">
        <v>162</v>
      </c>
      <c r="F10" s="145">
        <v>3</v>
      </c>
      <c r="G10" s="144" t="s">
        <v>153</v>
      </c>
      <c r="H10" s="165">
        <f t="shared" si="0"/>
        <v>0</v>
      </c>
      <c r="I10" s="165">
        <f t="shared" si="1"/>
        <v>0</v>
      </c>
      <c r="J10" s="165">
        <f t="shared" si="2"/>
        <v>0</v>
      </c>
      <c r="K10" s="165">
        <f t="shared" si="3"/>
        <v>0</v>
      </c>
      <c r="L10" s="165">
        <f t="shared" si="4"/>
        <v>0</v>
      </c>
      <c r="M10" s="165" t="e">
        <f>'Property and household details'!$D$6*0.67</f>
        <v>#VALUE!</v>
      </c>
      <c r="N10" s="165">
        <f>IFERROR((N(L10)*'Property and household details'!$C$6)/1000000,0)</f>
        <v>0</v>
      </c>
      <c r="O10" s="165">
        <f>IFERROR((M10-'Property and household details'!$C$6)*'On-farm water storage'!L10/1000000,0)</f>
        <v>0</v>
      </c>
      <c r="P10" s="165">
        <f t="shared" si="5"/>
        <v>0</v>
      </c>
    </row>
    <row r="11" spans="1:113" ht="21" x14ac:dyDescent="0.35">
      <c r="B11" s="144" t="s">
        <v>164</v>
      </c>
      <c r="C11" s="144" t="s">
        <v>161</v>
      </c>
      <c r="D11" s="144" t="s">
        <v>159</v>
      </c>
      <c r="E11" s="144" t="s">
        <v>162</v>
      </c>
      <c r="F11" s="145">
        <v>3</v>
      </c>
      <c r="G11" s="144" t="s">
        <v>153</v>
      </c>
      <c r="H11" s="165">
        <f t="shared" si="0"/>
        <v>0</v>
      </c>
      <c r="I11" s="165">
        <f t="shared" si="1"/>
        <v>0</v>
      </c>
      <c r="J11" s="165">
        <f t="shared" si="2"/>
        <v>0</v>
      </c>
      <c r="K11" s="165">
        <f t="shared" si="3"/>
        <v>0</v>
      </c>
      <c r="L11" s="165">
        <f t="shared" si="4"/>
        <v>0</v>
      </c>
      <c r="M11" s="165" t="e">
        <f>'Property and household details'!$D$6*0.67</f>
        <v>#VALUE!</v>
      </c>
      <c r="N11" s="165">
        <f>IFERROR((N(L11)*'Property and household details'!$C$6)/1000000,0)</f>
        <v>0</v>
      </c>
      <c r="O11" s="165">
        <f>IFERROR((M11-'Property and household details'!$C$6)*'On-farm water storage'!L11/1000000,0)</f>
        <v>0</v>
      </c>
      <c r="P11" s="165">
        <f t="shared" si="5"/>
        <v>0</v>
      </c>
    </row>
    <row r="12" spans="1:113" ht="21" x14ac:dyDescent="0.35">
      <c r="B12" s="144" t="s">
        <v>164</v>
      </c>
      <c r="C12" s="144" t="s">
        <v>161</v>
      </c>
      <c r="D12" s="144" t="s">
        <v>159</v>
      </c>
      <c r="E12" s="144" t="s">
        <v>162</v>
      </c>
      <c r="F12" s="145">
        <v>3</v>
      </c>
      <c r="G12" s="144" t="s">
        <v>153</v>
      </c>
      <c r="H12" s="165">
        <f t="shared" si="0"/>
        <v>0</v>
      </c>
      <c r="I12" s="165">
        <f t="shared" si="1"/>
        <v>0</v>
      </c>
      <c r="J12" s="165">
        <f t="shared" si="2"/>
        <v>0</v>
      </c>
      <c r="K12" s="165">
        <f t="shared" si="3"/>
        <v>0</v>
      </c>
      <c r="L12" s="165">
        <f t="shared" si="4"/>
        <v>0</v>
      </c>
      <c r="M12" s="165" t="e">
        <f>'Property and household details'!$D$6*0.67</f>
        <v>#VALUE!</v>
      </c>
      <c r="N12" s="165">
        <f>IFERROR((N(L12)*'Property and household details'!$C$6)/1000000,0)</f>
        <v>0</v>
      </c>
      <c r="O12" s="165">
        <f>IFERROR((M12-'Property and household details'!$C$6)*'On-farm water storage'!L12/1000000,0)</f>
        <v>0</v>
      </c>
      <c r="P12" s="165">
        <f t="shared" si="5"/>
        <v>0</v>
      </c>
    </row>
    <row r="13" spans="1:113" ht="21" x14ac:dyDescent="0.35">
      <c r="B13" s="144" t="s">
        <v>164</v>
      </c>
      <c r="C13" s="144" t="s">
        <v>161</v>
      </c>
      <c r="D13" s="144" t="s">
        <v>159</v>
      </c>
      <c r="E13" s="144" t="s">
        <v>162</v>
      </c>
      <c r="F13" s="145">
        <v>3</v>
      </c>
      <c r="G13" s="144" t="s">
        <v>153</v>
      </c>
      <c r="H13" s="165">
        <f t="shared" si="0"/>
        <v>0</v>
      </c>
      <c r="I13" s="165">
        <f t="shared" si="1"/>
        <v>0</v>
      </c>
      <c r="J13" s="165">
        <f t="shared" si="2"/>
        <v>0</v>
      </c>
      <c r="K13" s="165">
        <f t="shared" si="3"/>
        <v>0</v>
      </c>
      <c r="L13" s="165">
        <f t="shared" si="4"/>
        <v>0</v>
      </c>
      <c r="M13" s="165" t="e">
        <f>'Property and household details'!$D$6*0.67</f>
        <v>#VALUE!</v>
      </c>
      <c r="N13" s="165">
        <f>IFERROR((N(L13)*'Property and household details'!$C$6)/1000000,0)</f>
        <v>0</v>
      </c>
      <c r="O13" s="165">
        <f>IFERROR((M13-'Property and household details'!$C$6)*'On-farm water storage'!L13/1000000,0)</f>
        <v>0</v>
      </c>
      <c r="P13" s="165">
        <f t="shared" si="5"/>
        <v>0</v>
      </c>
    </row>
    <row r="14" spans="1:113" ht="21" x14ac:dyDescent="0.35">
      <c r="B14" s="144" t="s">
        <v>164</v>
      </c>
      <c r="C14" s="144" t="s">
        <v>161</v>
      </c>
      <c r="D14" s="144" t="s">
        <v>159</v>
      </c>
      <c r="E14" s="144" t="s">
        <v>162</v>
      </c>
      <c r="F14" s="145">
        <v>3</v>
      </c>
      <c r="G14" s="144" t="s">
        <v>153</v>
      </c>
      <c r="H14" s="165">
        <f t="shared" si="0"/>
        <v>0</v>
      </c>
      <c r="I14" s="165">
        <f t="shared" si="1"/>
        <v>0</v>
      </c>
      <c r="J14" s="165">
        <f t="shared" si="2"/>
        <v>0</v>
      </c>
      <c r="K14" s="165">
        <f t="shared" si="3"/>
        <v>0</v>
      </c>
      <c r="L14" s="165">
        <f t="shared" si="4"/>
        <v>0</v>
      </c>
      <c r="M14" s="165" t="e">
        <f>'Property and household details'!$D$6*0.67</f>
        <v>#VALUE!</v>
      </c>
      <c r="N14" s="165">
        <f>IFERROR((N(L14)*'Property and household details'!$C$6)/1000000,0)</f>
        <v>0</v>
      </c>
      <c r="O14" s="165">
        <f>IFERROR((M14-'Property and household details'!$C$6)*'On-farm water storage'!L14/1000000,0)</f>
        <v>0</v>
      </c>
      <c r="P14" s="165">
        <f t="shared" si="5"/>
        <v>0</v>
      </c>
    </row>
    <row r="15" spans="1:113" ht="21" x14ac:dyDescent="0.35">
      <c r="B15" s="144" t="s">
        <v>164</v>
      </c>
      <c r="C15" s="144" t="s">
        <v>161</v>
      </c>
      <c r="D15" s="144" t="s">
        <v>159</v>
      </c>
      <c r="E15" s="144" t="s">
        <v>162</v>
      </c>
      <c r="F15" s="145">
        <v>3</v>
      </c>
      <c r="G15" s="144" t="s">
        <v>153</v>
      </c>
      <c r="H15" s="165">
        <f t="shared" si="0"/>
        <v>0</v>
      </c>
      <c r="I15" s="165">
        <f t="shared" si="1"/>
        <v>0</v>
      </c>
      <c r="J15" s="165">
        <f t="shared" si="2"/>
        <v>0</v>
      </c>
      <c r="K15" s="165">
        <f t="shared" si="3"/>
        <v>0</v>
      </c>
      <c r="L15" s="165">
        <f t="shared" si="4"/>
        <v>0</v>
      </c>
      <c r="M15" s="165" t="e">
        <f>'Property and household details'!$D$6*0.67</f>
        <v>#VALUE!</v>
      </c>
      <c r="N15" s="165">
        <f>IFERROR((N(L15)*'Property and household details'!$C$6)/1000000,0)</f>
        <v>0</v>
      </c>
      <c r="O15" s="165">
        <f>IFERROR((M15-'Property and household details'!$C$6)*'On-farm water storage'!L15/1000000,0)</f>
        <v>0</v>
      </c>
      <c r="P15" s="165">
        <f t="shared" si="5"/>
        <v>0</v>
      </c>
    </row>
    <row r="16" spans="1:113" ht="21" x14ac:dyDescent="0.35">
      <c r="B16" s="144" t="s">
        <v>164</v>
      </c>
      <c r="C16" s="144" t="s">
        <v>161</v>
      </c>
      <c r="D16" s="144" t="s">
        <v>159</v>
      </c>
      <c r="E16" s="144" t="s">
        <v>162</v>
      </c>
      <c r="F16" s="145">
        <v>3</v>
      </c>
      <c r="G16" s="144" t="s">
        <v>153</v>
      </c>
      <c r="H16" s="165">
        <f t="shared" si="0"/>
        <v>0</v>
      </c>
      <c r="I16" s="165">
        <f t="shared" si="1"/>
        <v>0</v>
      </c>
      <c r="J16" s="165">
        <f t="shared" si="2"/>
        <v>0</v>
      </c>
      <c r="K16" s="165">
        <f t="shared" si="3"/>
        <v>0</v>
      </c>
      <c r="L16" s="165">
        <f t="shared" si="4"/>
        <v>0</v>
      </c>
      <c r="M16" s="165" t="e">
        <f>'Property and household details'!$D$6*0.67</f>
        <v>#VALUE!</v>
      </c>
      <c r="N16" s="165">
        <f>IFERROR((N(L16)*'Property and household details'!$C$6)/1000000,0)</f>
        <v>0</v>
      </c>
      <c r="O16" s="165">
        <f>IFERROR((M16-'Property and household details'!$C$6)*'On-farm water storage'!L16/1000000,0)</f>
        <v>0</v>
      </c>
      <c r="P16" s="165">
        <f t="shared" si="5"/>
        <v>0</v>
      </c>
    </row>
    <row r="17" spans="1:113" ht="21" x14ac:dyDescent="0.35">
      <c r="B17" s="144" t="s">
        <v>164</v>
      </c>
      <c r="C17" s="144" t="s">
        <v>161</v>
      </c>
      <c r="D17" s="144" t="s">
        <v>159</v>
      </c>
      <c r="E17" s="144" t="s">
        <v>162</v>
      </c>
      <c r="F17" s="145">
        <v>3</v>
      </c>
      <c r="G17" s="144" t="s">
        <v>153</v>
      </c>
      <c r="H17" s="165">
        <f t="shared" si="0"/>
        <v>0</v>
      </c>
      <c r="I17" s="165">
        <f t="shared" si="1"/>
        <v>0</v>
      </c>
      <c r="J17" s="165">
        <f t="shared" si="2"/>
        <v>0</v>
      </c>
      <c r="K17" s="165">
        <f t="shared" si="3"/>
        <v>0</v>
      </c>
      <c r="L17" s="165">
        <f t="shared" si="4"/>
        <v>0</v>
      </c>
      <c r="M17" s="165" t="e">
        <f>'Property and household details'!$D$6*0.67</f>
        <v>#VALUE!</v>
      </c>
      <c r="N17" s="165">
        <f>IFERROR((N(L17)*'Property and household details'!$C$6)/1000000,0)</f>
        <v>0</v>
      </c>
      <c r="O17" s="165">
        <f>IFERROR((M17-'Property and household details'!$C$6)*'On-farm water storage'!L17/1000000,0)</f>
        <v>0</v>
      </c>
      <c r="P17" s="165">
        <f t="shared" si="5"/>
        <v>0</v>
      </c>
    </row>
    <row r="18" spans="1:113" ht="21" x14ac:dyDescent="0.35">
      <c r="B18" s="144" t="s">
        <v>164</v>
      </c>
      <c r="C18" s="144" t="s">
        <v>161</v>
      </c>
      <c r="D18" s="144" t="s">
        <v>159</v>
      </c>
      <c r="E18" s="144" t="s">
        <v>162</v>
      </c>
      <c r="F18" s="145">
        <v>3</v>
      </c>
      <c r="G18" s="144" t="s">
        <v>153</v>
      </c>
      <c r="H18" s="165">
        <f t="shared" si="0"/>
        <v>0</v>
      </c>
      <c r="I18" s="165">
        <f t="shared" si="1"/>
        <v>0</v>
      </c>
      <c r="J18" s="165">
        <f t="shared" si="2"/>
        <v>0</v>
      </c>
      <c r="K18" s="165">
        <f t="shared" si="3"/>
        <v>0</v>
      </c>
      <c r="L18" s="165">
        <f t="shared" si="4"/>
        <v>0</v>
      </c>
      <c r="M18" s="165" t="e">
        <f>'Property and household details'!$D$6*0.67</f>
        <v>#VALUE!</v>
      </c>
      <c r="N18" s="165">
        <f>IFERROR((N(L18)*'Property and household details'!$C$6)/1000000,0)</f>
        <v>0</v>
      </c>
      <c r="O18" s="165">
        <f>IFERROR((M18-'Property and household details'!$C$6)*'On-farm water storage'!L18/1000000,0)</f>
        <v>0</v>
      </c>
      <c r="P18" s="165">
        <f t="shared" si="5"/>
        <v>0</v>
      </c>
    </row>
    <row r="19" spans="1:113" ht="21" x14ac:dyDescent="0.35">
      <c r="B19" s="144" t="s">
        <v>164</v>
      </c>
      <c r="C19" s="144" t="s">
        <v>161</v>
      </c>
      <c r="D19" s="144" t="s">
        <v>159</v>
      </c>
      <c r="E19" s="144" t="s">
        <v>162</v>
      </c>
      <c r="F19" s="145">
        <v>3</v>
      </c>
      <c r="G19" s="144" t="s">
        <v>153</v>
      </c>
      <c r="H19" s="165">
        <f t="shared" si="0"/>
        <v>0</v>
      </c>
      <c r="I19" s="165">
        <f t="shared" si="1"/>
        <v>0</v>
      </c>
      <c r="J19" s="165">
        <f t="shared" si="2"/>
        <v>0</v>
      </c>
      <c r="K19" s="165">
        <f t="shared" si="3"/>
        <v>0</v>
      </c>
      <c r="L19" s="165">
        <f t="shared" si="4"/>
        <v>0</v>
      </c>
      <c r="M19" s="165" t="e">
        <f>'Property and household details'!$D$6*0.67</f>
        <v>#VALUE!</v>
      </c>
      <c r="N19" s="165">
        <f>IFERROR((N(L19)*'Property and household details'!$C$6)/1000000,0)</f>
        <v>0</v>
      </c>
      <c r="O19" s="165">
        <f>IFERROR((M19-'Property and household details'!$C$6)*'On-farm water storage'!L19/1000000,0)</f>
        <v>0</v>
      </c>
      <c r="P19" s="165">
        <f t="shared" si="5"/>
        <v>0</v>
      </c>
    </row>
    <row r="20" spans="1:113" ht="21" x14ac:dyDescent="0.35">
      <c r="B20" s="144" t="s">
        <v>164</v>
      </c>
      <c r="C20" s="144" t="s">
        <v>161</v>
      </c>
      <c r="D20" s="144" t="s">
        <v>159</v>
      </c>
      <c r="E20" s="144" t="s">
        <v>162</v>
      </c>
      <c r="F20" s="145">
        <v>3</v>
      </c>
      <c r="G20" s="144" t="s">
        <v>153</v>
      </c>
      <c r="H20" s="165">
        <f t="shared" si="0"/>
        <v>0</v>
      </c>
      <c r="I20" s="165">
        <f t="shared" si="1"/>
        <v>0</v>
      </c>
      <c r="J20" s="165">
        <f t="shared" si="2"/>
        <v>0</v>
      </c>
      <c r="K20" s="165">
        <f t="shared" si="3"/>
        <v>0</v>
      </c>
      <c r="L20" s="165">
        <f t="shared" si="4"/>
        <v>0</v>
      </c>
      <c r="M20" s="165" t="e">
        <f>'Property and household details'!$D$6*0.67</f>
        <v>#VALUE!</v>
      </c>
      <c r="N20" s="165">
        <f>IFERROR((N(L20)*'Property and household details'!$C$6)/1000000,0)</f>
        <v>0</v>
      </c>
      <c r="O20" s="165">
        <f>IFERROR((M20-'Property and household details'!$C$6)*'On-farm water storage'!L20/1000000,0)</f>
        <v>0</v>
      </c>
      <c r="P20" s="165">
        <f t="shared" si="5"/>
        <v>0</v>
      </c>
    </row>
    <row r="21" spans="1:113" ht="21" x14ac:dyDescent="0.35">
      <c r="B21" s="144" t="s">
        <v>164</v>
      </c>
      <c r="C21" s="144" t="s">
        <v>161</v>
      </c>
      <c r="D21" s="144" t="s">
        <v>159</v>
      </c>
      <c r="E21" s="144" t="s">
        <v>162</v>
      </c>
      <c r="F21" s="145">
        <v>3</v>
      </c>
      <c r="G21" s="144" t="s">
        <v>153</v>
      </c>
      <c r="H21" s="165">
        <f t="shared" si="0"/>
        <v>0</v>
      </c>
      <c r="I21" s="165">
        <f t="shared" si="1"/>
        <v>0</v>
      </c>
      <c r="J21" s="165">
        <f t="shared" si="2"/>
        <v>0</v>
      </c>
      <c r="K21" s="165">
        <f t="shared" si="3"/>
        <v>0</v>
      </c>
      <c r="L21" s="165">
        <f t="shared" si="4"/>
        <v>0</v>
      </c>
      <c r="M21" s="165" t="e">
        <f>'Property and household details'!$D$6*0.67</f>
        <v>#VALUE!</v>
      </c>
      <c r="N21" s="165">
        <f>IFERROR((N(L21)*'Property and household details'!$C$6)/1000000,0)</f>
        <v>0</v>
      </c>
      <c r="O21" s="165">
        <f>IFERROR((M21-'Property and household details'!$C$6)*'On-farm water storage'!L21/1000000,0)</f>
        <v>0</v>
      </c>
      <c r="P21" s="165">
        <f t="shared" si="5"/>
        <v>0</v>
      </c>
    </row>
    <row r="22" spans="1:113" ht="21" x14ac:dyDescent="0.35">
      <c r="B22" s="144" t="s">
        <v>164</v>
      </c>
      <c r="C22" s="144" t="s">
        <v>161</v>
      </c>
      <c r="D22" s="144" t="s">
        <v>159</v>
      </c>
      <c r="E22" s="144" t="s">
        <v>162</v>
      </c>
      <c r="F22" s="145">
        <v>3</v>
      </c>
      <c r="G22" s="144" t="s">
        <v>153</v>
      </c>
      <c r="H22" s="165">
        <f t="shared" si="0"/>
        <v>0</v>
      </c>
      <c r="I22" s="165">
        <f t="shared" si="1"/>
        <v>0</v>
      </c>
      <c r="J22" s="165">
        <f t="shared" si="2"/>
        <v>0</v>
      </c>
      <c r="K22" s="165">
        <f t="shared" si="3"/>
        <v>0</v>
      </c>
      <c r="L22" s="165">
        <f t="shared" si="4"/>
        <v>0</v>
      </c>
      <c r="M22" s="165" t="e">
        <f>'Property and household details'!$D$6*0.67</f>
        <v>#VALUE!</v>
      </c>
      <c r="N22" s="165">
        <f>IFERROR((N(L22)*'Property and household details'!$C$6)/1000000,0)</f>
        <v>0</v>
      </c>
      <c r="O22" s="165">
        <f>IFERROR((M22-'Property and household details'!$C$6)*'On-farm water storage'!L22/1000000,0)</f>
        <v>0</v>
      </c>
      <c r="P22" s="165">
        <f t="shared" si="5"/>
        <v>0</v>
      </c>
    </row>
    <row r="23" spans="1:113" ht="21" x14ac:dyDescent="0.35">
      <c r="B23" s="144" t="s">
        <v>164</v>
      </c>
      <c r="C23" s="144" t="s">
        <v>161</v>
      </c>
      <c r="D23" s="144" t="s">
        <v>159</v>
      </c>
      <c r="E23" s="144" t="s">
        <v>162</v>
      </c>
      <c r="F23" s="145">
        <v>3</v>
      </c>
      <c r="G23" s="144" t="s">
        <v>153</v>
      </c>
      <c r="H23" s="165">
        <f t="shared" si="0"/>
        <v>0</v>
      </c>
      <c r="I23" s="165">
        <f t="shared" si="1"/>
        <v>0</v>
      </c>
      <c r="J23" s="165">
        <f t="shared" si="2"/>
        <v>0</v>
      </c>
      <c r="K23" s="165">
        <f t="shared" si="3"/>
        <v>0</v>
      </c>
      <c r="L23" s="165">
        <f t="shared" si="4"/>
        <v>0</v>
      </c>
      <c r="M23" s="165" t="e">
        <f>'Property and household details'!$D$6*0.67</f>
        <v>#VALUE!</v>
      </c>
      <c r="N23" s="165">
        <f>IFERROR((N(L23)*'Property and household details'!$C$6)/1000000,0)</f>
        <v>0</v>
      </c>
      <c r="O23" s="165">
        <f>IFERROR((M23-'Property and household details'!$C$6)*'On-farm water storage'!L23/1000000,0)</f>
        <v>0</v>
      </c>
      <c r="P23" s="165">
        <f t="shared" si="5"/>
        <v>0</v>
      </c>
    </row>
    <row r="24" spans="1:113" ht="21" x14ac:dyDescent="0.35">
      <c r="B24" s="144" t="s">
        <v>164</v>
      </c>
      <c r="C24" s="144" t="s">
        <v>161</v>
      </c>
      <c r="D24" s="144" t="s">
        <v>159</v>
      </c>
      <c r="E24" s="144" t="s">
        <v>162</v>
      </c>
      <c r="F24" s="145">
        <v>3</v>
      </c>
      <c r="G24" s="144" t="s">
        <v>153</v>
      </c>
      <c r="H24" s="165">
        <f t="shared" si="0"/>
        <v>0</v>
      </c>
      <c r="I24" s="165">
        <f t="shared" si="1"/>
        <v>0</v>
      </c>
      <c r="J24" s="165">
        <f t="shared" si="2"/>
        <v>0</v>
      </c>
      <c r="K24" s="165">
        <f t="shared" si="3"/>
        <v>0</v>
      </c>
      <c r="L24" s="165">
        <f t="shared" si="4"/>
        <v>0</v>
      </c>
      <c r="M24" s="165" t="e">
        <f>'Property and household details'!$D$6*0.67</f>
        <v>#VALUE!</v>
      </c>
      <c r="N24" s="165">
        <f>IFERROR((N(L24)*'Property and household details'!$C$6)/1000000,0)</f>
        <v>0</v>
      </c>
      <c r="O24" s="165">
        <f>IFERROR((M24-'Property and household details'!$C$6)*'On-farm water storage'!L24/1000000,0)</f>
        <v>0</v>
      </c>
      <c r="P24" s="165">
        <f t="shared" si="5"/>
        <v>0</v>
      </c>
    </row>
    <row r="25" spans="1:113" ht="21" x14ac:dyDescent="0.35">
      <c r="B25" s="144" t="s">
        <v>164</v>
      </c>
      <c r="C25" s="144" t="s">
        <v>161</v>
      </c>
      <c r="D25" s="144" t="s">
        <v>159</v>
      </c>
      <c r="E25" s="144" t="s">
        <v>162</v>
      </c>
      <c r="F25" s="145">
        <v>3</v>
      </c>
      <c r="G25" s="144" t="s">
        <v>153</v>
      </c>
      <c r="H25" s="165">
        <f t="shared" si="0"/>
        <v>0</v>
      </c>
      <c r="I25" s="165">
        <f t="shared" si="1"/>
        <v>0</v>
      </c>
      <c r="J25" s="165">
        <f t="shared" si="2"/>
        <v>0</v>
      </c>
      <c r="K25" s="165">
        <f t="shared" si="3"/>
        <v>0</v>
      </c>
      <c r="L25" s="165">
        <f t="shared" si="4"/>
        <v>0</v>
      </c>
      <c r="M25" s="165" t="e">
        <f>'Property and household details'!$D$6*0.67</f>
        <v>#VALUE!</v>
      </c>
      <c r="N25" s="165">
        <f>IFERROR((N(L25)*'Property and household details'!$C$6)/1000000,0)</f>
        <v>0</v>
      </c>
      <c r="O25" s="165">
        <f>IFERROR((M25-'Property and household details'!$C$6)*'On-farm water storage'!L25/1000000,0)</f>
        <v>0</v>
      </c>
      <c r="P25" s="165">
        <f t="shared" si="5"/>
        <v>0</v>
      </c>
    </row>
    <row r="26" spans="1:113" ht="21" x14ac:dyDescent="0.35">
      <c r="B26" s="144" t="s">
        <v>164</v>
      </c>
      <c r="C26" s="144" t="s">
        <v>161</v>
      </c>
      <c r="D26" s="144" t="s">
        <v>159</v>
      </c>
      <c r="E26" s="144" t="s">
        <v>162</v>
      </c>
      <c r="F26" s="145">
        <v>3</v>
      </c>
      <c r="G26" s="144" t="s">
        <v>153</v>
      </c>
      <c r="H26" s="165">
        <f t="shared" si="0"/>
        <v>0</v>
      </c>
      <c r="I26" s="165">
        <f t="shared" si="1"/>
        <v>0</v>
      </c>
      <c r="J26" s="165">
        <f t="shared" si="2"/>
        <v>0</v>
      </c>
      <c r="K26" s="165">
        <f t="shared" si="3"/>
        <v>0</v>
      </c>
      <c r="L26" s="165">
        <f t="shared" si="4"/>
        <v>0</v>
      </c>
      <c r="M26" s="165" t="e">
        <f>'Property and household details'!$D$6*0.67</f>
        <v>#VALUE!</v>
      </c>
      <c r="N26" s="165">
        <f>IFERROR((N(L26)*'Property and household details'!$C$6)/1000000,0)</f>
        <v>0</v>
      </c>
      <c r="O26" s="165">
        <f>IFERROR((M26-'Property and household details'!$C$6)*'On-farm water storage'!L26/1000000,0)</f>
        <v>0</v>
      </c>
      <c r="P26" s="165">
        <f t="shared" si="5"/>
        <v>0</v>
      </c>
    </row>
    <row r="27" spans="1:113" s="6" customFormat="1" ht="21" x14ac:dyDescent="0.35">
      <c r="A27" s="20"/>
      <c r="B27" s="33"/>
      <c r="C27" s="33"/>
      <c r="D27" s="33"/>
      <c r="E27" s="33"/>
      <c r="F27" s="33"/>
      <c r="G27" s="33"/>
      <c r="H27" s="33"/>
      <c r="I27" s="33"/>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c r="BB27" s="29"/>
      <c r="BC27" s="29"/>
      <c r="BD27" s="29"/>
      <c r="BE27" s="29"/>
      <c r="BF27" s="29"/>
      <c r="BG27" s="29"/>
      <c r="BH27" s="29"/>
      <c r="BI27" s="29"/>
      <c r="BJ27" s="29"/>
      <c r="BK27" s="29"/>
      <c r="BL27" s="29"/>
      <c r="BM27" s="29"/>
      <c r="BN27" s="29"/>
      <c r="BO27" s="29"/>
      <c r="BP27" s="29"/>
      <c r="BQ27" s="29"/>
      <c r="BR27" s="29"/>
      <c r="BS27" s="29"/>
      <c r="BT27" s="29"/>
      <c r="BU27" s="29"/>
      <c r="BV27" s="29"/>
      <c r="BW27" s="29"/>
      <c r="BX27" s="29"/>
      <c r="BY27" s="29"/>
      <c r="BZ27" s="29"/>
      <c r="CA27" s="29"/>
      <c r="CB27" s="29"/>
      <c r="CC27" s="29"/>
      <c r="CD27" s="29"/>
      <c r="CE27" s="29"/>
      <c r="CF27" s="29"/>
      <c r="CG27" s="29"/>
      <c r="CH27" s="29"/>
      <c r="CI27" s="29"/>
      <c r="CJ27" s="29"/>
      <c r="CK27" s="29"/>
      <c r="CL27" s="29"/>
      <c r="CM27" s="29"/>
      <c r="CN27" s="29"/>
      <c r="CO27" s="29"/>
      <c r="CP27" s="29"/>
      <c r="CQ27" s="29"/>
      <c r="CR27" s="29"/>
      <c r="CS27" s="29"/>
      <c r="CT27" s="29"/>
      <c r="CU27" s="29"/>
      <c r="CV27" s="29"/>
      <c r="CW27" s="29"/>
      <c r="CX27" s="29"/>
      <c r="CY27" s="29"/>
      <c r="CZ27" s="29"/>
      <c r="DA27" s="29"/>
      <c r="DB27" s="29"/>
      <c r="DC27" s="29"/>
      <c r="DD27" s="29"/>
      <c r="DE27" s="29"/>
      <c r="DF27" s="29"/>
      <c r="DG27" s="29"/>
      <c r="DH27" s="29"/>
      <c r="DI27" s="29"/>
    </row>
    <row r="28" spans="1:113" ht="96" x14ac:dyDescent="0.4">
      <c r="B28" s="18" t="s">
        <v>127</v>
      </c>
      <c r="C28" s="25"/>
      <c r="D28" s="25"/>
      <c r="E28" s="25"/>
      <c r="F28" s="25"/>
      <c r="G28" s="25"/>
      <c r="H28" s="25"/>
      <c r="I28" s="25"/>
      <c r="J28" s="12"/>
      <c r="K28" s="12"/>
      <c r="L28" s="12"/>
      <c r="M28" s="12"/>
      <c r="N28" s="12"/>
      <c r="O28" s="12"/>
      <c r="P28" s="12"/>
      <c r="Q28" s="178" t="s">
        <v>278</v>
      </c>
      <c r="R28" s="179" t="s">
        <v>292</v>
      </c>
    </row>
    <row r="29" spans="1:113" s="6" customFormat="1" ht="21" x14ac:dyDescent="0.35">
      <c r="A29" s="20"/>
      <c r="B29" s="35" t="s">
        <v>125</v>
      </c>
      <c r="C29" s="35" t="s">
        <v>103</v>
      </c>
      <c r="D29" s="35" t="s">
        <v>100</v>
      </c>
      <c r="F29" s="35" t="s">
        <v>126</v>
      </c>
      <c r="G29" s="35" t="s">
        <v>279</v>
      </c>
      <c r="H29" s="35" t="s">
        <v>129</v>
      </c>
      <c r="I29" s="35" t="s">
        <v>107</v>
      </c>
      <c r="J29" s="35" t="s">
        <v>199</v>
      </c>
      <c r="K29" s="35"/>
      <c r="L29" s="35" t="s">
        <v>130</v>
      </c>
      <c r="M29" s="35" t="s">
        <v>131</v>
      </c>
      <c r="N29" s="35" t="s">
        <v>149</v>
      </c>
      <c r="O29" s="35" t="s">
        <v>128</v>
      </c>
      <c r="P29" s="35" t="s">
        <v>132</v>
      </c>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c r="CA29" s="29"/>
      <c r="CB29" s="29"/>
      <c r="CC29" s="29"/>
      <c r="CD29" s="29"/>
      <c r="CE29" s="29"/>
      <c r="CF29" s="29"/>
      <c r="CG29" s="29"/>
      <c r="CH29" s="29"/>
      <c r="CI29" s="29"/>
      <c r="CJ29" s="29"/>
      <c r="CK29" s="29"/>
      <c r="CL29" s="29"/>
      <c r="CM29" s="29"/>
      <c r="CN29" s="29"/>
      <c r="CO29" s="29"/>
      <c r="CP29" s="29"/>
      <c r="CQ29" s="29"/>
      <c r="CR29" s="29"/>
      <c r="CS29" s="29"/>
      <c r="CT29" s="29"/>
      <c r="CU29" s="29"/>
      <c r="CV29" s="29"/>
      <c r="CW29" s="29"/>
      <c r="CX29" s="29"/>
      <c r="CY29" s="29"/>
      <c r="CZ29" s="29"/>
      <c r="DA29" s="29"/>
      <c r="DB29" s="29"/>
      <c r="DC29" s="29"/>
      <c r="DD29" s="29"/>
      <c r="DE29" s="29"/>
      <c r="DF29" s="29"/>
      <c r="DG29" s="29"/>
      <c r="DH29" s="29"/>
      <c r="DI29" s="29"/>
    </row>
    <row r="30" spans="1:113" ht="21" x14ac:dyDescent="0.35">
      <c r="B30" s="144" t="s">
        <v>164</v>
      </c>
      <c r="C30" s="144" t="s">
        <v>153</v>
      </c>
      <c r="D30" s="144" t="s">
        <v>162</v>
      </c>
      <c r="E30" s="148"/>
      <c r="F30" s="56">
        <v>3</v>
      </c>
      <c r="G30" s="144" t="s">
        <v>153</v>
      </c>
      <c r="H30" s="165">
        <f>IFERROR((PI()*N(C30^2)+PI()*N(J30^2)+(PI()*(N(C30)+N(J30))^2))/6000*N(D30),0)</f>
        <v>0</v>
      </c>
      <c r="I30" s="170">
        <f>N(H30)*(N(G30)/100)</f>
        <v>0</v>
      </c>
      <c r="J30" s="171">
        <f>N(C30)-(2*N(D30)*(N(F30)))</f>
        <v>0</v>
      </c>
      <c r="K30" s="171"/>
      <c r="L30" s="170">
        <f>PI()*(N(C30)^2)</f>
        <v>0</v>
      </c>
      <c r="M30" s="170" t="e">
        <f>'Property and household details'!$D$6*0.67</f>
        <v>#VALUE!</v>
      </c>
      <c r="N30" s="170">
        <f>IFERROR((L30*'Property and household details'!$C$6)/1000000,0)</f>
        <v>0</v>
      </c>
      <c r="O30" s="170">
        <f>IFERROR((M30-'Property and household details'!$C$6)*'On-farm water storage'!L30/1000000,0)</f>
        <v>0</v>
      </c>
      <c r="P30" s="165">
        <f>H6*0.1</f>
        <v>0</v>
      </c>
      <c r="R30" s="13"/>
    </row>
    <row r="31" spans="1:113" ht="21" x14ac:dyDescent="0.35">
      <c r="B31" s="144" t="s">
        <v>164</v>
      </c>
      <c r="C31" s="144" t="s">
        <v>153</v>
      </c>
      <c r="D31" s="144" t="s">
        <v>162</v>
      </c>
      <c r="E31" s="148"/>
      <c r="F31" s="56">
        <v>3</v>
      </c>
      <c r="G31" s="144" t="s">
        <v>153</v>
      </c>
      <c r="H31" s="165">
        <f t="shared" ref="H31:H50" si="6">IFERROR((PI()*N(C31^2)+PI()*N(J31^2)+(PI()*(N(C31)+N(J31))^2))/6000*N(D31),0)</f>
        <v>0</v>
      </c>
      <c r="I31" s="170">
        <f t="shared" ref="I31:I50" si="7">N(H31)*(N(G31)/100)</f>
        <v>0</v>
      </c>
      <c r="J31" s="171">
        <f t="shared" ref="J31:J50" si="8">N(C31)-(2*N(D31)*(N(F31)))</f>
        <v>0</v>
      </c>
      <c r="K31" s="171"/>
      <c r="L31" s="170">
        <f t="shared" ref="L31:L50" si="9">PI()*(N(C31)^2)</f>
        <v>0</v>
      </c>
      <c r="M31" s="170" t="e">
        <f>'Property and household details'!$D$6*0.67</f>
        <v>#VALUE!</v>
      </c>
      <c r="N31" s="170">
        <f>IFERROR((L31*'Property and household details'!$C$6)/1000000,0)</f>
        <v>0</v>
      </c>
      <c r="O31" s="170">
        <f>IFERROR((M31-'Property and household details'!$C$6)*'On-farm water storage'!L31/1000000,0)</f>
        <v>0</v>
      </c>
      <c r="P31" s="165">
        <f t="shared" ref="P31:P50" si="10">H7*0.1</f>
        <v>0</v>
      </c>
    </row>
    <row r="32" spans="1:113" ht="21" x14ac:dyDescent="0.35">
      <c r="B32" s="144" t="s">
        <v>164</v>
      </c>
      <c r="C32" s="144" t="s">
        <v>153</v>
      </c>
      <c r="D32" s="144" t="s">
        <v>162</v>
      </c>
      <c r="E32" s="148"/>
      <c r="F32" s="56">
        <v>3</v>
      </c>
      <c r="G32" s="144" t="s">
        <v>153</v>
      </c>
      <c r="H32" s="165">
        <f t="shared" si="6"/>
        <v>0</v>
      </c>
      <c r="I32" s="170">
        <f t="shared" si="7"/>
        <v>0</v>
      </c>
      <c r="J32" s="171">
        <f t="shared" si="8"/>
        <v>0</v>
      </c>
      <c r="K32" s="171"/>
      <c r="L32" s="170">
        <f t="shared" si="9"/>
        <v>0</v>
      </c>
      <c r="M32" s="170" t="e">
        <f>'Property and household details'!$D$6*0.67</f>
        <v>#VALUE!</v>
      </c>
      <c r="N32" s="170">
        <f>IFERROR((L32*'Property and household details'!$C$6)/1000000,0)</f>
        <v>0</v>
      </c>
      <c r="O32" s="170">
        <f>IFERROR((M32-'Property and household details'!$C$6)*'On-farm water storage'!L32/1000000,0)</f>
        <v>0</v>
      </c>
      <c r="P32" s="165">
        <f t="shared" si="10"/>
        <v>0</v>
      </c>
    </row>
    <row r="33" spans="2:16" ht="21" x14ac:dyDescent="0.35">
      <c r="B33" s="144" t="s">
        <v>164</v>
      </c>
      <c r="C33" s="144" t="s">
        <v>153</v>
      </c>
      <c r="D33" s="144" t="s">
        <v>162</v>
      </c>
      <c r="E33" s="148"/>
      <c r="F33" s="56">
        <v>3</v>
      </c>
      <c r="G33" s="144" t="s">
        <v>153</v>
      </c>
      <c r="H33" s="165">
        <f t="shared" si="6"/>
        <v>0</v>
      </c>
      <c r="I33" s="170">
        <f t="shared" si="7"/>
        <v>0</v>
      </c>
      <c r="J33" s="171">
        <f t="shared" si="8"/>
        <v>0</v>
      </c>
      <c r="K33" s="171"/>
      <c r="L33" s="170">
        <f t="shared" si="9"/>
        <v>0</v>
      </c>
      <c r="M33" s="170" t="e">
        <f>'Property and household details'!$D$6*0.67</f>
        <v>#VALUE!</v>
      </c>
      <c r="N33" s="170">
        <f>IFERROR((L33*'Property and household details'!$C$6)/1000000,0)</f>
        <v>0</v>
      </c>
      <c r="O33" s="170">
        <f>IFERROR((M33-'Property and household details'!$C$6)*'On-farm water storage'!L33/1000000,0)</f>
        <v>0</v>
      </c>
      <c r="P33" s="165">
        <f t="shared" si="10"/>
        <v>0</v>
      </c>
    </row>
    <row r="34" spans="2:16" ht="21" x14ac:dyDescent="0.35">
      <c r="B34" s="144" t="s">
        <v>164</v>
      </c>
      <c r="C34" s="144" t="s">
        <v>153</v>
      </c>
      <c r="D34" s="144" t="s">
        <v>162</v>
      </c>
      <c r="E34" s="148"/>
      <c r="F34" s="56">
        <v>3</v>
      </c>
      <c r="G34" s="144" t="s">
        <v>153</v>
      </c>
      <c r="H34" s="165">
        <f t="shared" si="6"/>
        <v>0</v>
      </c>
      <c r="I34" s="170">
        <f t="shared" si="7"/>
        <v>0</v>
      </c>
      <c r="J34" s="171">
        <f t="shared" si="8"/>
        <v>0</v>
      </c>
      <c r="K34" s="171"/>
      <c r="L34" s="170">
        <f t="shared" si="9"/>
        <v>0</v>
      </c>
      <c r="M34" s="170" t="e">
        <f>'Property and household details'!$D$6*0.67</f>
        <v>#VALUE!</v>
      </c>
      <c r="N34" s="170">
        <f>IFERROR((L34*'Property and household details'!$C$6)/1000000,0)</f>
        <v>0</v>
      </c>
      <c r="O34" s="170">
        <f>IFERROR((M34-'Property and household details'!$C$6)*'On-farm water storage'!L34/1000000,0)</f>
        <v>0</v>
      </c>
      <c r="P34" s="165">
        <f t="shared" si="10"/>
        <v>0</v>
      </c>
    </row>
    <row r="35" spans="2:16" ht="21" x14ac:dyDescent="0.35">
      <c r="B35" s="144" t="s">
        <v>164</v>
      </c>
      <c r="C35" s="144" t="s">
        <v>153</v>
      </c>
      <c r="D35" s="144" t="s">
        <v>162</v>
      </c>
      <c r="E35" s="148"/>
      <c r="F35" s="56">
        <v>3</v>
      </c>
      <c r="G35" s="144" t="s">
        <v>153</v>
      </c>
      <c r="H35" s="165">
        <f t="shared" si="6"/>
        <v>0</v>
      </c>
      <c r="I35" s="170">
        <f t="shared" si="7"/>
        <v>0</v>
      </c>
      <c r="J35" s="171">
        <f t="shared" si="8"/>
        <v>0</v>
      </c>
      <c r="K35" s="171"/>
      <c r="L35" s="170">
        <f t="shared" si="9"/>
        <v>0</v>
      </c>
      <c r="M35" s="170" t="e">
        <f>'Property and household details'!$D$6*0.67</f>
        <v>#VALUE!</v>
      </c>
      <c r="N35" s="170">
        <f>IFERROR((L35*'Property and household details'!$C$6)/1000000,0)</f>
        <v>0</v>
      </c>
      <c r="O35" s="170">
        <f>IFERROR((M35-'Property and household details'!$C$6)*'On-farm water storage'!L35/1000000,0)</f>
        <v>0</v>
      </c>
      <c r="P35" s="165">
        <f t="shared" si="10"/>
        <v>0</v>
      </c>
    </row>
    <row r="36" spans="2:16" ht="21" x14ac:dyDescent="0.35">
      <c r="B36" s="144" t="s">
        <v>164</v>
      </c>
      <c r="C36" s="144" t="s">
        <v>153</v>
      </c>
      <c r="D36" s="144" t="s">
        <v>162</v>
      </c>
      <c r="E36" s="148"/>
      <c r="F36" s="56">
        <v>3</v>
      </c>
      <c r="G36" s="144" t="s">
        <v>153</v>
      </c>
      <c r="H36" s="165">
        <f t="shared" si="6"/>
        <v>0</v>
      </c>
      <c r="I36" s="170">
        <f t="shared" si="7"/>
        <v>0</v>
      </c>
      <c r="J36" s="171">
        <f t="shared" si="8"/>
        <v>0</v>
      </c>
      <c r="K36" s="171"/>
      <c r="L36" s="170">
        <f t="shared" si="9"/>
        <v>0</v>
      </c>
      <c r="M36" s="170" t="e">
        <f>'Property and household details'!$D$6*0.67</f>
        <v>#VALUE!</v>
      </c>
      <c r="N36" s="170">
        <f>IFERROR((L36*'Property and household details'!$C$6)/1000000,0)</f>
        <v>0</v>
      </c>
      <c r="O36" s="170">
        <f>IFERROR((M36-'Property and household details'!$C$6)*'On-farm water storage'!L36/1000000,0)</f>
        <v>0</v>
      </c>
      <c r="P36" s="165">
        <f t="shared" si="10"/>
        <v>0</v>
      </c>
    </row>
    <row r="37" spans="2:16" ht="21" x14ac:dyDescent="0.35">
      <c r="B37" s="144" t="s">
        <v>164</v>
      </c>
      <c r="C37" s="144" t="s">
        <v>153</v>
      </c>
      <c r="D37" s="144" t="s">
        <v>162</v>
      </c>
      <c r="E37" s="148"/>
      <c r="F37" s="56">
        <v>3</v>
      </c>
      <c r="G37" s="144" t="s">
        <v>153</v>
      </c>
      <c r="H37" s="165">
        <f t="shared" si="6"/>
        <v>0</v>
      </c>
      <c r="I37" s="170">
        <f t="shared" si="7"/>
        <v>0</v>
      </c>
      <c r="J37" s="171">
        <f t="shared" si="8"/>
        <v>0</v>
      </c>
      <c r="K37" s="171"/>
      <c r="L37" s="170">
        <f t="shared" si="9"/>
        <v>0</v>
      </c>
      <c r="M37" s="170" t="e">
        <f>'Property and household details'!$D$6*0.67</f>
        <v>#VALUE!</v>
      </c>
      <c r="N37" s="170">
        <f>IFERROR((L37*'Property and household details'!$C$6)/1000000,0)</f>
        <v>0</v>
      </c>
      <c r="O37" s="170">
        <f>IFERROR((M37-'Property and household details'!$C$6)*'On-farm water storage'!L37/1000000,0)</f>
        <v>0</v>
      </c>
      <c r="P37" s="165">
        <f t="shared" si="10"/>
        <v>0</v>
      </c>
    </row>
    <row r="38" spans="2:16" ht="21" x14ac:dyDescent="0.35">
      <c r="B38" s="144" t="s">
        <v>164</v>
      </c>
      <c r="C38" s="144" t="s">
        <v>153</v>
      </c>
      <c r="D38" s="144" t="s">
        <v>162</v>
      </c>
      <c r="E38" s="148"/>
      <c r="F38" s="56">
        <v>3</v>
      </c>
      <c r="G38" s="144" t="s">
        <v>153</v>
      </c>
      <c r="H38" s="165">
        <f t="shared" si="6"/>
        <v>0</v>
      </c>
      <c r="I38" s="170">
        <f t="shared" si="7"/>
        <v>0</v>
      </c>
      <c r="J38" s="171">
        <f t="shared" si="8"/>
        <v>0</v>
      </c>
      <c r="K38" s="171"/>
      <c r="L38" s="170">
        <f t="shared" si="9"/>
        <v>0</v>
      </c>
      <c r="M38" s="170" t="e">
        <f>'Property and household details'!$D$6*0.67</f>
        <v>#VALUE!</v>
      </c>
      <c r="N38" s="170">
        <f>IFERROR((L38*'Property and household details'!$C$6)/1000000,0)</f>
        <v>0</v>
      </c>
      <c r="O38" s="170">
        <f>IFERROR((M38-'Property and household details'!$C$6)*'On-farm water storage'!L38/1000000,0)</f>
        <v>0</v>
      </c>
      <c r="P38" s="165">
        <f t="shared" si="10"/>
        <v>0</v>
      </c>
    </row>
    <row r="39" spans="2:16" ht="21" x14ac:dyDescent="0.35">
      <c r="B39" s="144" t="s">
        <v>164</v>
      </c>
      <c r="C39" s="144" t="s">
        <v>153</v>
      </c>
      <c r="D39" s="144" t="s">
        <v>162</v>
      </c>
      <c r="E39" s="148"/>
      <c r="F39" s="56">
        <v>3</v>
      </c>
      <c r="G39" s="144" t="s">
        <v>153</v>
      </c>
      <c r="H39" s="165">
        <f t="shared" si="6"/>
        <v>0</v>
      </c>
      <c r="I39" s="170">
        <f t="shared" si="7"/>
        <v>0</v>
      </c>
      <c r="J39" s="171">
        <f t="shared" si="8"/>
        <v>0</v>
      </c>
      <c r="K39" s="171"/>
      <c r="L39" s="170">
        <f t="shared" si="9"/>
        <v>0</v>
      </c>
      <c r="M39" s="170" t="e">
        <f>'Property and household details'!$D$6*0.67</f>
        <v>#VALUE!</v>
      </c>
      <c r="N39" s="170">
        <f>IFERROR((L39*'Property and household details'!$C$6)/1000000,0)</f>
        <v>0</v>
      </c>
      <c r="O39" s="170">
        <f>IFERROR((M39-'Property and household details'!$C$6)*'On-farm water storage'!L39/1000000,0)</f>
        <v>0</v>
      </c>
      <c r="P39" s="165">
        <f t="shared" si="10"/>
        <v>0</v>
      </c>
    </row>
    <row r="40" spans="2:16" ht="21" x14ac:dyDescent="0.35">
      <c r="B40" s="144" t="s">
        <v>164</v>
      </c>
      <c r="C40" s="144" t="s">
        <v>153</v>
      </c>
      <c r="D40" s="144" t="s">
        <v>162</v>
      </c>
      <c r="E40" s="148"/>
      <c r="F40" s="56">
        <v>3</v>
      </c>
      <c r="G40" s="144" t="s">
        <v>153</v>
      </c>
      <c r="H40" s="165">
        <f t="shared" si="6"/>
        <v>0</v>
      </c>
      <c r="I40" s="170">
        <f t="shared" si="7"/>
        <v>0</v>
      </c>
      <c r="J40" s="171">
        <f t="shared" si="8"/>
        <v>0</v>
      </c>
      <c r="K40" s="171"/>
      <c r="L40" s="170">
        <f t="shared" si="9"/>
        <v>0</v>
      </c>
      <c r="M40" s="170" t="e">
        <f>'Property and household details'!$D$6*0.67</f>
        <v>#VALUE!</v>
      </c>
      <c r="N40" s="170">
        <f>IFERROR((L40*'Property and household details'!$C$6)/1000000,0)</f>
        <v>0</v>
      </c>
      <c r="O40" s="170">
        <f>IFERROR((M40-'Property and household details'!$C$6)*'On-farm water storage'!L40/1000000,0)</f>
        <v>0</v>
      </c>
      <c r="P40" s="165">
        <f t="shared" si="10"/>
        <v>0</v>
      </c>
    </row>
    <row r="41" spans="2:16" ht="21" x14ac:dyDescent="0.35">
      <c r="B41" s="144" t="s">
        <v>164</v>
      </c>
      <c r="C41" s="144" t="s">
        <v>153</v>
      </c>
      <c r="D41" s="144" t="s">
        <v>162</v>
      </c>
      <c r="E41" s="148"/>
      <c r="F41" s="56">
        <v>3</v>
      </c>
      <c r="G41" s="144" t="s">
        <v>153</v>
      </c>
      <c r="H41" s="165">
        <f t="shared" si="6"/>
        <v>0</v>
      </c>
      <c r="I41" s="170">
        <f t="shared" si="7"/>
        <v>0</v>
      </c>
      <c r="J41" s="171">
        <f t="shared" si="8"/>
        <v>0</v>
      </c>
      <c r="K41" s="171"/>
      <c r="L41" s="170">
        <f t="shared" si="9"/>
        <v>0</v>
      </c>
      <c r="M41" s="170" t="e">
        <f>'Property and household details'!$D$6*0.67</f>
        <v>#VALUE!</v>
      </c>
      <c r="N41" s="170">
        <f>IFERROR((L41*'Property and household details'!$C$6)/1000000,0)</f>
        <v>0</v>
      </c>
      <c r="O41" s="170">
        <f>IFERROR((M41-'Property and household details'!$C$6)*'On-farm water storage'!L41/1000000,0)</f>
        <v>0</v>
      </c>
      <c r="P41" s="165">
        <f t="shared" si="10"/>
        <v>0</v>
      </c>
    </row>
    <row r="42" spans="2:16" ht="21" x14ac:dyDescent="0.35">
      <c r="B42" s="144" t="s">
        <v>164</v>
      </c>
      <c r="C42" s="144" t="s">
        <v>153</v>
      </c>
      <c r="D42" s="144" t="s">
        <v>162</v>
      </c>
      <c r="E42" s="148"/>
      <c r="F42" s="56">
        <v>3</v>
      </c>
      <c r="G42" s="144" t="s">
        <v>153</v>
      </c>
      <c r="H42" s="165">
        <f t="shared" si="6"/>
        <v>0</v>
      </c>
      <c r="I42" s="170">
        <f t="shared" si="7"/>
        <v>0</v>
      </c>
      <c r="J42" s="171">
        <f t="shared" si="8"/>
        <v>0</v>
      </c>
      <c r="K42" s="171"/>
      <c r="L42" s="170">
        <f t="shared" si="9"/>
        <v>0</v>
      </c>
      <c r="M42" s="170" t="e">
        <f>'Property and household details'!$D$6*0.67</f>
        <v>#VALUE!</v>
      </c>
      <c r="N42" s="170">
        <f>IFERROR((L42*'Property and household details'!$C$6)/1000000,0)</f>
        <v>0</v>
      </c>
      <c r="O42" s="170">
        <f>IFERROR((M42-'Property and household details'!$C$6)*'On-farm water storage'!L42/1000000,0)</f>
        <v>0</v>
      </c>
      <c r="P42" s="165">
        <f t="shared" si="10"/>
        <v>0</v>
      </c>
    </row>
    <row r="43" spans="2:16" ht="21" x14ac:dyDescent="0.35">
      <c r="B43" s="144" t="s">
        <v>164</v>
      </c>
      <c r="C43" s="144" t="s">
        <v>153</v>
      </c>
      <c r="D43" s="144" t="s">
        <v>162</v>
      </c>
      <c r="E43" s="148"/>
      <c r="F43" s="56">
        <v>3</v>
      </c>
      <c r="G43" s="144" t="s">
        <v>153</v>
      </c>
      <c r="H43" s="165">
        <f t="shared" si="6"/>
        <v>0</v>
      </c>
      <c r="I43" s="170">
        <f t="shared" si="7"/>
        <v>0</v>
      </c>
      <c r="J43" s="171">
        <f t="shared" si="8"/>
        <v>0</v>
      </c>
      <c r="K43" s="171"/>
      <c r="L43" s="170">
        <f t="shared" si="9"/>
        <v>0</v>
      </c>
      <c r="M43" s="170" t="e">
        <f>'Property and household details'!$D$6*0.67</f>
        <v>#VALUE!</v>
      </c>
      <c r="N43" s="170">
        <f>IFERROR((L43*'Property and household details'!$C$6)/1000000,0)</f>
        <v>0</v>
      </c>
      <c r="O43" s="170">
        <f>IFERROR((M43-'Property and household details'!$C$6)*'On-farm water storage'!L43/1000000,0)</f>
        <v>0</v>
      </c>
      <c r="P43" s="165">
        <f t="shared" si="10"/>
        <v>0</v>
      </c>
    </row>
    <row r="44" spans="2:16" ht="21" x14ac:dyDescent="0.35">
      <c r="B44" s="144" t="s">
        <v>164</v>
      </c>
      <c r="C44" s="144" t="s">
        <v>153</v>
      </c>
      <c r="D44" s="144" t="s">
        <v>162</v>
      </c>
      <c r="E44" s="148"/>
      <c r="F44" s="56">
        <v>3</v>
      </c>
      <c r="G44" s="144" t="s">
        <v>153</v>
      </c>
      <c r="H44" s="165">
        <f t="shared" si="6"/>
        <v>0</v>
      </c>
      <c r="I44" s="170">
        <f t="shared" si="7"/>
        <v>0</v>
      </c>
      <c r="J44" s="171">
        <f t="shared" si="8"/>
        <v>0</v>
      </c>
      <c r="K44" s="171"/>
      <c r="L44" s="170">
        <f t="shared" si="9"/>
        <v>0</v>
      </c>
      <c r="M44" s="170" t="e">
        <f>'Property and household details'!$D$6*0.67</f>
        <v>#VALUE!</v>
      </c>
      <c r="N44" s="170">
        <f>IFERROR((L44*'Property and household details'!$C$6)/1000000,0)</f>
        <v>0</v>
      </c>
      <c r="O44" s="170">
        <f>IFERROR((M44-'Property and household details'!$C$6)*'On-farm water storage'!L44/1000000,0)</f>
        <v>0</v>
      </c>
      <c r="P44" s="165">
        <f t="shared" si="10"/>
        <v>0</v>
      </c>
    </row>
    <row r="45" spans="2:16" ht="21" x14ac:dyDescent="0.35">
      <c r="B45" s="144" t="s">
        <v>164</v>
      </c>
      <c r="C45" s="144" t="s">
        <v>153</v>
      </c>
      <c r="D45" s="144" t="s">
        <v>162</v>
      </c>
      <c r="E45" s="148"/>
      <c r="F45" s="56">
        <v>3</v>
      </c>
      <c r="G45" s="144" t="s">
        <v>153</v>
      </c>
      <c r="H45" s="165">
        <f t="shared" si="6"/>
        <v>0</v>
      </c>
      <c r="I45" s="170">
        <f t="shared" si="7"/>
        <v>0</v>
      </c>
      <c r="J45" s="171">
        <f t="shared" si="8"/>
        <v>0</v>
      </c>
      <c r="K45" s="171"/>
      <c r="L45" s="170">
        <f t="shared" si="9"/>
        <v>0</v>
      </c>
      <c r="M45" s="170" t="e">
        <f>'Property and household details'!$D$6*0.67</f>
        <v>#VALUE!</v>
      </c>
      <c r="N45" s="170">
        <f>IFERROR((L45*'Property and household details'!$C$6)/1000000,0)</f>
        <v>0</v>
      </c>
      <c r="O45" s="170">
        <f>IFERROR((M45-'Property and household details'!$C$6)*'On-farm water storage'!L45/1000000,0)</f>
        <v>0</v>
      </c>
      <c r="P45" s="165">
        <f t="shared" si="10"/>
        <v>0</v>
      </c>
    </row>
    <row r="46" spans="2:16" ht="21" x14ac:dyDescent="0.35">
      <c r="B46" s="144" t="s">
        <v>164</v>
      </c>
      <c r="C46" s="144" t="s">
        <v>153</v>
      </c>
      <c r="D46" s="144" t="s">
        <v>162</v>
      </c>
      <c r="E46" s="148"/>
      <c r="F46" s="56">
        <v>3</v>
      </c>
      <c r="G46" s="144" t="s">
        <v>153</v>
      </c>
      <c r="H46" s="165">
        <f t="shared" si="6"/>
        <v>0</v>
      </c>
      <c r="I46" s="170">
        <f t="shared" si="7"/>
        <v>0</v>
      </c>
      <c r="J46" s="171">
        <f t="shared" si="8"/>
        <v>0</v>
      </c>
      <c r="K46" s="171"/>
      <c r="L46" s="170">
        <f t="shared" si="9"/>
        <v>0</v>
      </c>
      <c r="M46" s="170" t="e">
        <f>'Property and household details'!$D$6*0.67</f>
        <v>#VALUE!</v>
      </c>
      <c r="N46" s="170">
        <f>IFERROR((L46*'Property and household details'!$C$6)/1000000,0)</f>
        <v>0</v>
      </c>
      <c r="O46" s="170">
        <f>IFERROR((M46-'Property and household details'!$C$6)*'On-farm water storage'!L46/1000000,0)</f>
        <v>0</v>
      </c>
      <c r="P46" s="165">
        <f t="shared" si="10"/>
        <v>0</v>
      </c>
    </row>
    <row r="47" spans="2:16" ht="21" x14ac:dyDescent="0.35">
      <c r="B47" s="144" t="s">
        <v>164</v>
      </c>
      <c r="C47" s="144" t="s">
        <v>153</v>
      </c>
      <c r="D47" s="144" t="s">
        <v>162</v>
      </c>
      <c r="E47" s="148"/>
      <c r="F47" s="56">
        <v>3</v>
      </c>
      <c r="G47" s="144" t="s">
        <v>153</v>
      </c>
      <c r="H47" s="165">
        <f t="shared" si="6"/>
        <v>0</v>
      </c>
      <c r="I47" s="170">
        <f t="shared" si="7"/>
        <v>0</v>
      </c>
      <c r="J47" s="171">
        <f t="shared" si="8"/>
        <v>0</v>
      </c>
      <c r="K47" s="171"/>
      <c r="L47" s="170">
        <f t="shared" si="9"/>
        <v>0</v>
      </c>
      <c r="M47" s="170" t="e">
        <f>'Property and household details'!$D$6*0.67</f>
        <v>#VALUE!</v>
      </c>
      <c r="N47" s="170">
        <f>IFERROR((L47*'Property and household details'!$C$6)/1000000,0)</f>
        <v>0</v>
      </c>
      <c r="O47" s="170">
        <f>IFERROR((M47-'Property and household details'!$C$6)*'On-farm water storage'!L47/1000000,0)</f>
        <v>0</v>
      </c>
      <c r="P47" s="165">
        <f t="shared" si="10"/>
        <v>0</v>
      </c>
    </row>
    <row r="48" spans="2:16" ht="21" x14ac:dyDescent="0.35">
      <c r="B48" s="144" t="s">
        <v>164</v>
      </c>
      <c r="C48" s="144" t="s">
        <v>153</v>
      </c>
      <c r="D48" s="144" t="s">
        <v>162</v>
      </c>
      <c r="E48" s="148"/>
      <c r="F48" s="56">
        <v>3</v>
      </c>
      <c r="G48" s="144" t="s">
        <v>153</v>
      </c>
      <c r="H48" s="165">
        <f t="shared" si="6"/>
        <v>0</v>
      </c>
      <c r="I48" s="170">
        <f t="shared" si="7"/>
        <v>0</v>
      </c>
      <c r="J48" s="171">
        <f t="shared" si="8"/>
        <v>0</v>
      </c>
      <c r="K48" s="171"/>
      <c r="L48" s="170">
        <f t="shared" si="9"/>
        <v>0</v>
      </c>
      <c r="M48" s="170" t="e">
        <f>'Property and household details'!$D$6*0.67</f>
        <v>#VALUE!</v>
      </c>
      <c r="N48" s="170">
        <f>IFERROR((L48*'Property and household details'!$C$6)/1000000,0)</f>
        <v>0</v>
      </c>
      <c r="O48" s="170">
        <f>IFERROR((M48-'Property and household details'!$C$6)*'On-farm water storage'!L48/1000000,0)</f>
        <v>0</v>
      </c>
      <c r="P48" s="165">
        <f t="shared" si="10"/>
        <v>0</v>
      </c>
    </row>
    <row r="49" spans="1:113" ht="21" x14ac:dyDescent="0.35">
      <c r="B49" s="144" t="s">
        <v>164</v>
      </c>
      <c r="C49" s="144" t="s">
        <v>153</v>
      </c>
      <c r="D49" s="144" t="s">
        <v>162</v>
      </c>
      <c r="E49" s="148"/>
      <c r="F49" s="56">
        <v>3</v>
      </c>
      <c r="G49" s="144" t="s">
        <v>153</v>
      </c>
      <c r="H49" s="165">
        <f t="shared" si="6"/>
        <v>0</v>
      </c>
      <c r="I49" s="170">
        <f t="shared" si="7"/>
        <v>0</v>
      </c>
      <c r="J49" s="171">
        <f t="shared" si="8"/>
        <v>0</v>
      </c>
      <c r="K49" s="171"/>
      <c r="L49" s="170">
        <f t="shared" si="9"/>
        <v>0</v>
      </c>
      <c r="M49" s="170" t="e">
        <f>'Property and household details'!$D$6*0.67</f>
        <v>#VALUE!</v>
      </c>
      <c r="N49" s="170">
        <f>IFERROR((L49*'Property and household details'!$C$6)/1000000,0)</f>
        <v>0</v>
      </c>
      <c r="O49" s="170">
        <f>IFERROR((M49-'Property and household details'!$C$6)*'On-farm water storage'!L49/1000000,0)</f>
        <v>0</v>
      </c>
      <c r="P49" s="165">
        <f t="shared" si="10"/>
        <v>0</v>
      </c>
    </row>
    <row r="50" spans="1:113" ht="21" x14ac:dyDescent="0.35">
      <c r="B50" s="144" t="s">
        <v>164</v>
      </c>
      <c r="C50" s="144" t="s">
        <v>153</v>
      </c>
      <c r="D50" s="144" t="s">
        <v>162</v>
      </c>
      <c r="E50" s="148"/>
      <c r="F50" s="56">
        <v>3</v>
      </c>
      <c r="G50" s="144" t="s">
        <v>153</v>
      </c>
      <c r="H50" s="165">
        <f t="shared" si="6"/>
        <v>0</v>
      </c>
      <c r="I50" s="170">
        <f t="shared" si="7"/>
        <v>0</v>
      </c>
      <c r="J50" s="171">
        <f t="shared" si="8"/>
        <v>0</v>
      </c>
      <c r="K50" s="171"/>
      <c r="L50" s="170">
        <f t="shared" si="9"/>
        <v>0</v>
      </c>
      <c r="M50" s="170" t="e">
        <f>'Property and household details'!$D$6*0.67</f>
        <v>#VALUE!</v>
      </c>
      <c r="N50" s="170">
        <f>IFERROR((L50*'Property and household details'!$C$6)/1000000,0)</f>
        <v>0</v>
      </c>
      <c r="O50" s="170">
        <f>IFERROR((M50-'Property and household details'!$C$6)*'On-farm water storage'!L50/1000000,0)</f>
        <v>0</v>
      </c>
      <c r="P50" s="165">
        <f t="shared" si="10"/>
        <v>0</v>
      </c>
    </row>
    <row r="51" spans="1:113" s="7" customFormat="1" ht="15.75" customHeight="1" x14ac:dyDescent="0.35">
      <c r="A51" s="20"/>
      <c r="B51" s="14"/>
      <c r="C51" s="14"/>
      <c r="D51" s="14"/>
      <c r="E51" s="33"/>
      <c r="F51" s="14"/>
      <c r="G51" s="14"/>
      <c r="H51" s="14"/>
      <c r="I51" s="14"/>
      <c r="Q51" s="29"/>
      <c r="R51" s="29"/>
      <c r="S51" s="29"/>
      <c r="T51" s="29"/>
      <c r="U51" s="29"/>
      <c r="V51" s="29"/>
      <c r="W51" s="29"/>
      <c r="X51" s="29"/>
      <c r="Y51" s="29"/>
      <c r="Z51" s="29"/>
      <c r="AA51" s="29"/>
      <c r="AB51" s="29"/>
      <c r="AC51" s="29"/>
      <c r="AD51" s="29"/>
      <c r="AE51" s="29"/>
      <c r="AF51" s="29"/>
      <c r="AG51" s="29"/>
      <c r="AH51" s="29"/>
      <c r="AI51" s="29"/>
      <c r="AJ51" s="29"/>
      <c r="AK51" s="29"/>
      <c r="AL51" s="29"/>
      <c r="AM51" s="29"/>
      <c r="AN51" s="29"/>
      <c r="AO51" s="29"/>
      <c r="AP51" s="29"/>
      <c r="AQ51" s="29"/>
      <c r="AR51" s="29"/>
      <c r="AS51" s="29"/>
      <c r="AT51" s="29"/>
      <c r="AU51" s="29"/>
      <c r="AV51" s="29"/>
      <c r="AW51" s="29"/>
      <c r="AX51" s="29"/>
      <c r="AY51" s="29"/>
      <c r="AZ51" s="29"/>
      <c r="BA51" s="29"/>
      <c r="BB51" s="29"/>
      <c r="BC51" s="29"/>
      <c r="BD51" s="29"/>
      <c r="BE51" s="29"/>
      <c r="BF51" s="29"/>
      <c r="BG51" s="29"/>
      <c r="BH51" s="29"/>
      <c r="BI51" s="29"/>
      <c r="BJ51" s="29"/>
      <c r="BK51" s="29"/>
      <c r="BL51" s="29"/>
      <c r="BM51" s="29"/>
      <c r="BN51" s="29"/>
      <c r="BO51" s="29"/>
      <c r="BP51" s="29"/>
      <c r="BQ51" s="29"/>
      <c r="BR51" s="29"/>
      <c r="BS51" s="29"/>
      <c r="BT51" s="29"/>
      <c r="BU51" s="29"/>
      <c r="BV51" s="29"/>
      <c r="BW51" s="29"/>
      <c r="BX51" s="29"/>
      <c r="BY51" s="29"/>
      <c r="BZ51" s="29"/>
      <c r="CA51" s="29"/>
      <c r="CB51" s="29"/>
      <c r="CC51" s="29"/>
      <c r="CD51" s="29"/>
      <c r="CE51" s="29"/>
      <c r="CF51" s="29"/>
      <c r="CG51" s="29"/>
      <c r="CH51" s="29"/>
      <c r="CI51" s="29"/>
      <c r="CJ51" s="29"/>
      <c r="CK51" s="29"/>
      <c r="CL51" s="29"/>
      <c r="CM51" s="29"/>
      <c r="CN51" s="29"/>
      <c r="CO51" s="29"/>
      <c r="CP51" s="29"/>
      <c r="CQ51" s="29"/>
      <c r="CR51" s="29"/>
      <c r="CS51" s="29"/>
      <c r="CT51" s="29"/>
      <c r="CU51" s="29"/>
      <c r="CV51" s="29"/>
      <c r="CW51" s="29"/>
      <c r="CX51" s="29"/>
      <c r="CY51" s="29"/>
      <c r="CZ51" s="29"/>
      <c r="DA51" s="29"/>
      <c r="DB51" s="29"/>
      <c r="DC51" s="29"/>
      <c r="DD51" s="29"/>
      <c r="DE51" s="29"/>
      <c r="DF51" s="29"/>
      <c r="DG51" s="29"/>
      <c r="DH51" s="29"/>
      <c r="DI51" s="29"/>
    </row>
    <row r="52" spans="1:113" ht="18.75" customHeight="1" x14ac:dyDescent="0.4">
      <c r="A52" s="22" t="s">
        <v>133</v>
      </c>
      <c r="B52" s="203" t="s">
        <v>150</v>
      </c>
      <c r="C52" s="34"/>
      <c r="D52" s="34"/>
      <c r="E52" s="34"/>
      <c r="F52" s="34"/>
      <c r="G52" s="34"/>
      <c r="H52" s="34"/>
      <c r="I52" s="34"/>
      <c r="J52" s="34"/>
      <c r="K52" s="34"/>
      <c r="L52" s="34"/>
      <c r="M52" s="34"/>
      <c r="N52" s="34"/>
      <c r="O52" s="34"/>
      <c r="P52" s="34"/>
      <c r="Q52" s="48"/>
      <c r="R52" s="48"/>
      <c r="S52" s="48"/>
      <c r="T52" s="48"/>
      <c r="U52" s="48"/>
      <c r="V52" s="48"/>
      <c r="W52" s="48"/>
      <c r="X52" s="48"/>
      <c r="Y52" s="48"/>
      <c r="Z52" s="48"/>
      <c r="AA52" s="48"/>
      <c r="AB52" s="48"/>
      <c r="AC52" s="48"/>
      <c r="AD52" s="48"/>
      <c r="AE52" s="48"/>
      <c r="AF52" s="48"/>
      <c r="AG52" s="48"/>
      <c r="AH52" s="48"/>
      <c r="AI52" s="48"/>
      <c r="AJ52" s="48"/>
      <c r="AK52" s="48"/>
      <c r="AL52" s="48"/>
      <c r="AM52" s="48"/>
      <c r="AN52" s="48"/>
      <c r="AO52" s="48"/>
      <c r="AP52" s="48"/>
      <c r="AQ52" s="48"/>
    </row>
    <row r="53" spans="1:113" ht="5.25" customHeight="1" x14ac:dyDescent="0.4">
      <c r="A53" s="22"/>
      <c r="B53" s="203"/>
      <c r="C53" s="34"/>
      <c r="D53" s="34"/>
      <c r="E53" s="34"/>
      <c r="F53" s="34"/>
      <c r="G53" s="34"/>
      <c r="H53" s="34"/>
      <c r="I53" s="34"/>
      <c r="J53" s="34"/>
      <c r="K53" s="34"/>
      <c r="L53" s="34"/>
      <c r="M53" s="34"/>
      <c r="N53" s="34"/>
      <c r="O53" s="34"/>
      <c r="P53" s="34"/>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row>
    <row r="54" spans="1:113" s="7" customFormat="1" ht="125.25" customHeight="1" x14ac:dyDescent="0.4">
      <c r="A54" s="22"/>
      <c r="B54" s="190" t="s">
        <v>135</v>
      </c>
      <c r="C54" s="190" t="s">
        <v>136</v>
      </c>
      <c r="D54" s="190" t="s">
        <v>137</v>
      </c>
      <c r="E54" s="191" t="s">
        <v>291</v>
      </c>
      <c r="F54" s="190" t="s">
        <v>290</v>
      </c>
      <c r="G54" s="190" t="s">
        <v>289</v>
      </c>
      <c r="H54" s="189"/>
      <c r="I54" s="188"/>
      <c r="J54" s="16"/>
      <c r="K54" s="16"/>
      <c r="L54" s="16"/>
      <c r="M54" s="16"/>
      <c r="N54" s="16"/>
      <c r="O54" s="16"/>
      <c r="P54" s="16"/>
      <c r="Q54" s="49"/>
      <c r="R54" s="49"/>
      <c r="S54" s="49"/>
      <c r="T54" s="49"/>
      <c r="U54" s="49"/>
      <c r="V54" s="49"/>
      <c r="W54" s="49"/>
      <c r="X54" s="49"/>
      <c r="Y54" s="49"/>
      <c r="Z54" s="49"/>
      <c r="AA54" s="49"/>
      <c r="AB54" s="49"/>
      <c r="AC54" s="49"/>
      <c r="AD54" s="49"/>
      <c r="AE54" s="49"/>
      <c r="AF54" s="49"/>
      <c r="AG54" s="49"/>
      <c r="AH54" s="49"/>
      <c r="AI54" s="49"/>
      <c r="AJ54" s="49"/>
      <c r="AK54" s="49"/>
      <c r="AL54" s="49"/>
      <c r="AM54" s="49"/>
      <c r="AN54" s="49"/>
      <c r="AO54" s="49"/>
      <c r="AP54" s="49"/>
      <c r="AQ54" s="49"/>
      <c r="AR54" s="29"/>
      <c r="AS54" s="29"/>
      <c r="AT54" s="29"/>
      <c r="AU54" s="29"/>
      <c r="AV54" s="29"/>
      <c r="AW54" s="29"/>
      <c r="AX54" s="29"/>
      <c r="AY54" s="29"/>
      <c r="AZ54" s="29"/>
      <c r="BA54" s="29"/>
      <c r="BB54" s="29"/>
      <c r="BC54" s="29"/>
      <c r="BD54" s="29"/>
      <c r="BE54" s="29"/>
      <c r="BF54" s="29"/>
      <c r="BG54" s="29"/>
      <c r="BH54" s="29"/>
      <c r="BI54" s="29"/>
      <c r="BJ54" s="29"/>
      <c r="BK54" s="29"/>
      <c r="BL54" s="29"/>
      <c r="BM54" s="29"/>
      <c r="BN54" s="29"/>
      <c r="BO54" s="29"/>
      <c r="BP54" s="29"/>
      <c r="BQ54" s="29"/>
      <c r="BR54" s="29"/>
      <c r="BS54" s="29"/>
      <c r="BT54" s="29"/>
      <c r="BU54" s="29"/>
      <c r="BV54" s="29"/>
      <c r="BW54" s="29"/>
      <c r="BX54" s="29"/>
      <c r="BY54" s="29"/>
      <c r="BZ54" s="29"/>
      <c r="CA54" s="29"/>
      <c r="CB54" s="29"/>
      <c r="CC54" s="29"/>
      <c r="CD54" s="29"/>
      <c r="CE54" s="29"/>
      <c r="CF54" s="29"/>
      <c r="CG54" s="29"/>
      <c r="CH54" s="29"/>
      <c r="CI54" s="29"/>
      <c r="CJ54" s="29"/>
      <c r="CK54" s="29"/>
      <c r="CL54" s="29"/>
      <c r="CM54" s="29"/>
      <c r="CN54" s="29"/>
      <c r="CO54" s="29"/>
      <c r="CP54" s="29"/>
      <c r="CQ54" s="29"/>
      <c r="CR54" s="29"/>
      <c r="CS54" s="29"/>
      <c r="CT54" s="29"/>
      <c r="CU54" s="29"/>
      <c r="CV54" s="29"/>
      <c r="CW54" s="29"/>
      <c r="CX54" s="29"/>
      <c r="CY54" s="29"/>
      <c r="CZ54" s="29"/>
      <c r="DA54" s="29"/>
      <c r="DB54" s="29"/>
      <c r="DC54" s="29"/>
      <c r="DD54" s="29"/>
      <c r="DE54" s="29"/>
      <c r="DF54" s="29"/>
      <c r="DG54" s="29"/>
      <c r="DH54" s="29"/>
      <c r="DI54" s="29"/>
    </row>
    <row r="55" spans="1:113" s="9" customFormat="1" ht="21" x14ac:dyDescent="0.35">
      <c r="A55" s="23"/>
      <c r="B55" s="147" t="s">
        <v>164</v>
      </c>
      <c r="C55" s="144" t="s">
        <v>165</v>
      </c>
      <c r="D55" s="144" t="s">
        <v>163</v>
      </c>
      <c r="E55" s="192" t="s">
        <v>153</v>
      </c>
      <c r="F55" s="165">
        <f>((PI()*((N(D55)^2))*(N(C55))*1000/1000000))</f>
        <v>0</v>
      </c>
      <c r="G55" s="165">
        <f>IFERROR(N(F55)*(E55/100),0)</f>
        <v>0</v>
      </c>
      <c r="Q55" s="26"/>
      <c r="R55" s="26"/>
      <c r="S55" s="26"/>
      <c r="T55" s="26"/>
      <c r="U55" s="26"/>
      <c r="V55" s="26"/>
      <c r="W55" s="26"/>
      <c r="X55" s="26"/>
      <c r="Y55" s="26"/>
      <c r="Z55" s="26"/>
      <c r="AA55" s="26"/>
      <c r="AB55" s="26"/>
      <c r="AC55" s="26"/>
      <c r="AD55" s="26"/>
      <c r="AE55" s="26"/>
      <c r="AF55" s="26"/>
      <c r="AG55" s="26"/>
      <c r="AH55" s="26"/>
      <c r="AI55" s="26"/>
      <c r="AJ55" s="26"/>
      <c r="AK55" s="26"/>
      <c r="AL55" s="26"/>
      <c r="AM55" s="26"/>
      <c r="AN55" s="26"/>
      <c r="AO55" s="26"/>
      <c r="AP55" s="26"/>
      <c r="AQ55" s="26"/>
      <c r="AR55" s="26"/>
      <c r="AS55" s="26"/>
      <c r="AT55" s="26"/>
      <c r="AU55" s="26"/>
      <c r="AV55" s="26"/>
      <c r="AW55" s="26"/>
      <c r="AX55" s="26"/>
      <c r="AY55" s="26"/>
      <c r="AZ55" s="26"/>
      <c r="BA55" s="26"/>
      <c r="BB55" s="26"/>
      <c r="BC55" s="26"/>
      <c r="BD55" s="26"/>
      <c r="BE55" s="26"/>
      <c r="BF55" s="26"/>
      <c r="BG55" s="26"/>
      <c r="BH55" s="26"/>
      <c r="BI55" s="26"/>
      <c r="BJ55" s="26"/>
      <c r="BK55" s="26"/>
      <c r="BL55" s="26"/>
      <c r="BM55" s="26"/>
      <c r="BN55" s="26"/>
      <c r="BO55" s="26"/>
      <c r="BP55" s="26"/>
      <c r="BQ55" s="26"/>
      <c r="BR55" s="26"/>
      <c r="BS55" s="26"/>
      <c r="BT55" s="26"/>
      <c r="BU55" s="26"/>
      <c r="BV55" s="26"/>
      <c r="BW55" s="26"/>
      <c r="BX55" s="26"/>
      <c r="BY55" s="26"/>
      <c r="BZ55" s="26"/>
      <c r="CA55" s="26"/>
      <c r="CB55" s="26"/>
      <c r="CC55" s="26"/>
      <c r="CD55" s="26"/>
      <c r="CE55" s="26"/>
      <c r="CF55" s="26"/>
      <c r="CG55" s="26"/>
      <c r="CH55" s="26"/>
      <c r="CI55" s="26"/>
      <c r="CJ55" s="26"/>
      <c r="CK55" s="26"/>
      <c r="CL55" s="26"/>
      <c r="CM55" s="26"/>
      <c r="CN55" s="26"/>
      <c r="CO55" s="26"/>
      <c r="CP55" s="26"/>
      <c r="CQ55" s="26"/>
      <c r="CR55" s="26"/>
      <c r="CS55" s="26"/>
      <c r="CT55" s="26"/>
      <c r="CU55" s="26"/>
      <c r="CV55" s="26"/>
      <c r="CW55" s="26"/>
      <c r="CX55" s="26"/>
      <c r="CY55" s="26"/>
      <c r="CZ55" s="26"/>
      <c r="DA55" s="26"/>
      <c r="DB55" s="26"/>
      <c r="DC55" s="26"/>
      <c r="DD55" s="26"/>
      <c r="DE55" s="26"/>
      <c r="DF55" s="26"/>
      <c r="DG55" s="26"/>
      <c r="DH55" s="26"/>
      <c r="DI55" s="26"/>
    </row>
    <row r="56" spans="1:113" s="9" customFormat="1" ht="21" x14ac:dyDescent="0.35">
      <c r="A56" s="23"/>
      <c r="B56" s="147" t="s">
        <v>164</v>
      </c>
      <c r="C56" s="144" t="s">
        <v>165</v>
      </c>
      <c r="D56" s="144" t="s">
        <v>163</v>
      </c>
      <c r="E56" s="192" t="s">
        <v>153</v>
      </c>
      <c r="F56" s="165">
        <f t="shared" ref="F56:F76" si="11">((PI()*((N(D56)^2))*(N(C56))*1000/1000000))</f>
        <v>0</v>
      </c>
      <c r="G56" s="165">
        <f t="shared" ref="G56:G76" si="12">IFERROR(N(F56)*(E56/100),0)</f>
        <v>0</v>
      </c>
      <c r="Q56" s="26"/>
      <c r="R56" s="26"/>
      <c r="S56" s="26"/>
      <c r="T56" s="26"/>
      <c r="U56" s="26"/>
      <c r="V56" s="26"/>
      <c r="W56" s="26"/>
      <c r="X56" s="26"/>
      <c r="Y56" s="26"/>
      <c r="Z56" s="26"/>
      <c r="AA56" s="26"/>
      <c r="AB56" s="26"/>
      <c r="AC56" s="26"/>
      <c r="AD56" s="26"/>
      <c r="AE56" s="26"/>
      <c r="AF56" s="26"/>
      <c r="AG56" s="26"/>
      <c r="AH56" s="26"/>
      <c r="AI56" s="26"/>
      <c r="AJ56" s="26"/>
      <c r="AK56" s="26"/>
      <c r="AL56" s="26"/>
      <c r="AM56" s="26"/>
      <c r="AN56" s="26"/>
      <c r="AO56" s="26"/>
      <c r="AP56" s="26"/>
      <c r="AQ56" s="26"/>
      <c r="AR56" s="26"/>
      <c r="AS56" s="26"/>
      <c r="AT56" s="26"/>
      <c r="AU56" s="26"/>
      <c r="AV56" s="26"/>
      <c r="AW56" s="26"/>
      <c r="AX56" s="26"/>
      <c r="AY56" s="26"/>
      <c r="AZ56" s="26"/>
      <c r="BA56" s="26"/>
      <c r="BB56" s="26"/>
      <c r="BC56" s="26"/>
      <c r="BD56" s="26"/>
      <c r="BE56" s="26"/>
      <c r="BF56" s="26"/>
      <c r="BG56" s="26"/>
      <c r="BH56" s="26"/>
      <c r="BI56" s="26"/>
      <c r="BJ56" s="26"/>
      <c r="BK56" s="26"/>
      <c r="BL56" s="26"/>
      <c r="BM56" s="26"/>
      <c r="BN56" s="26"/>
      <c r="BO56" s="26"/>
      <c r="BP56" s="26"/>
      <c r="BQ56" s="26"/>
      <c r="BR56" s="26"/>
      <c r="BS56" s="26"/>
      <c r="BT56" s="26"/>
      <c r="BU56" s="26"/>
      <c r="BV56" s="26"/>
      <c r="BW56" s="26"/>
      <c r="BX56" s="26"/>
      <c r="BY56" s="26"/>
      <c r="BZ56" s="26"/>
      <c r="CA56" s="26"/>
      <c r="CB56" s="26"/>
      <c r="CC56" s="26"/>
      <c r="CD56" s="26"/>
      <c r="CE56" s="26"/>
      <c r="CF56" s="26"/>
      <c r="CG56" s="26"/>
      <c r="CH56" s="26"/>
      <c r="CI56" s="26"/>
      <c r="CJ56" s="26"/>
      <c r="CK56" s="26"/>
      <c r="CL56" s="26"/>
      <c r="CM56" s="26"/>
      <c r="CN56" s="26"/>
      <c r="CO56" s="26"/>
      <c r="CP56" s="26"/>
      <c r="CQ56" s="26"/>
      <c r="CR56" s="26"/>
      <c r="CS56" s="26"/>
      <c r="CT56" s="26"/>
      <c r="CU56" s="26"/>
      <c r="CV56" s="26"/>
      <c r="CW56" s="26"/>
      <c r="CX56" s="26"/>
      <c r="CY56" s="26"/>
      <c r="CZ56" s="26"/>
      <c r="DA56" s="26"/>
      <c r="DB56" s="26"/>
      <c r="DC56" s="26"/>
      <c r="DD56" s="26"/>
      <c r="DE56" s="26"/>
      <c r="DF56" s="26"/>
      <c r="DG56" s="26"/>
      <c r="DH56" s="26"/>
      <c r="DI56" s="26"/>
    </row>
    <row r="57" spans="1:113" s="9" customFormat="1" ht="17.25" customHeight="1" x14ac:dyDescent="0.35">
      <c r="A57" s="23"/>
      <c r="B57" s="147" t="s">
        <v>164</v>
      </c>
      <c r="C57" s="144" t="s">
        <v>165</v>
      </c>
      <c r="D57" s="144" t="s">
        <v>163</v>
      </c>
      <c r="E57" s="192" t="s">
        <v>153</v>
      </c>
      <c r="F57" s="165">
        <f t="shared" si="11"/>
        <v>0</v>
      </c>
      <c r="G57" s="165">
        <f t="shared" si="12"/>
        <v>0</v>
      </c>
      <c r="Q57" s="26"/>
      <c r="R57" s="26"/>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c r="BO57" s="26"/>
      <c r="BP57" s="26"/>
      <c r="BQ57" s="26"/>
      <c r="BR57" s="26"/>
      <c r="BS57" s="26"/>
      <c r="BT57" s="26"/>
      <c r="BU57" s="26"/>
      <c r="BV57" s="26"/>
      <c r="BW57" s="26"/>
      <c r="BX57" s="26"/>
      <c r="BY57" s="26"/>
      <c r="BZ57" s="26"/>
      <c r="CA57" s="26"/>
      <c r="CB57" s="26"/>
      <c r="CC57" s="26"/>
      <c r="CD57" s="26"/>
      <c r="CE57" s="26"/>
      <c r="CF57" s="26"/>
      <c r="CG57" s="26"/>
      <c r="CH57" s="26"/>
      <c r="CI57" s="26"/>
      <c r="CJ57" s="26"/>
      <c r="CK57" s="26"/>
      <c r="CL57" s="26"/>
      <c r="CM57" s="26"/>
      <c r="CN57" s="26"/>
      <c r="CO57" s="26"/>
      <c r="CP57" s="26"/>
      <c r="CQ57" s="26"/>
      <c r="CR57" s="26"/>
      <c r="CS57" s="26"/>
      <c r="CT57" s="26"/>
      <c r="CU57" s="26"/>
      <c r="CV57" s="26"/>
      <c r="CW57" s="26"/>
      <c r="CX57" s="26"/>
      <c r="CY57" s="26"/>
      <c r="CZ57" s="26"/>
      <c r="DA57" s="26"/>
      <c r="DB57" s="26"/>
      <c r="DC57" s="26"/>
      <c r="DD57" s="26"/>
      <c r="DE57" s="26"/>
      <c r="DF57" s="26"/>
      <c r="DG57" s="26"/>
      <c r="DH57" s="26"/>
      <c r="DI57" s="26"/>
    </row>
    <row r="58" spans="1:113" s="7" customFormat="1" ht="21" x14ac:dyDescent="0.35">
      <c r="A58" s="20"/>
      <c r="B58" s="147" t="s">
        <v>164</v>
      </c>
      <c r="C58" s="144" t="s">
        <v>165</v>
      </c>
      <c r="D58" s="144" t="s">
        <v>163</v>
      </c>
      <c r="E58" s="192" t="s">
        <v>153</v>
      </c>
      <c r="F58" s="165">
        <f t="shared" si="11"/>
        <v>0</v>
      </c>
      <c r="G58" s="165">
        <f t="shared" si="12"/>
        <v>0</v>
      </c>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29"/>
      <c r="AQ58" s="29"/>
      <c r="AR58" s="29"/>
      <c r="AS58" s="29"/>
      <c r="AT58" s="29"/>
      <c r="AU58" s="29"/>
      <c r="AV58" s="29"/>
      <c r="AW58" s="29"/>
      <c r="AX58" s="29"/>
      <c r="AY58" s="29"/>
      <c r="AZ58" s="29"/>
      <c r="BA58" s="29"/>
      <c r="BB58" s="29"/>
      <c r="BC58" s="29"/>
      <c r="BD58" s="29"/>
      <c r="BE58" s="29"/>
      <c r="BF58" s="29"/>
      <c r="BG58" s="29"/>
      <c r="BH58" s="29"/>
      <c r="BI58" s="29"/>
      <c r="BJ58" s="29"/>
      <c r="BK58" s="29"/>
      <c r="BL58" s="29"/>
      <c r="BM58" s="29"/>
      <c r="BN58" s="29"/>
      <c r="BO58" s="29"/>
      <c r="BP58" s="29"/>
      <c r="BQ58" s="29"/>
      <c r="BR58" s="29"/>
      <c r="BS58" s="29"/>
      <c r="BT58" s="29"/>
      <c r="BU58" s="29"/>
      <c r="BV58" s="29"/>
      <c r="BW58" s="29"/>
      <c r="BX58" s="29"/>
      <c r="BY58" s="29"/>
      <c r="BZ58" s="29"/>
      <c r="CA58" s="29"/>
      <c r="CB58" s="29"/>
      <c r="CC58" s="29"/>
      <c r="CD58" s="29"/>
      <c r="CE58" s="29"/>
      <c r="CF58" s="29"/>
      <c r="CG58" s="29"/>
      <c r="CH58" s="29"/>
      <c r="CI58" s="29"/>
      <c r="CJ58" s="29"/>
      <c r="CK58" s="29"/>
      <c r="CL58" s="29"/>
      <c r="CM58" s="29"/>
      <c r="CN58" s="29"/>
      <c r="CO58" s="29"/>
      <c r="CP58" s="29"/>
      <c r="CQ58" s="29"/>
      <c r="CR58" s="29"/>
      <c r="CS58" s="29"/>
      <c r="CT58" s="29"/>
      <c r="CU58" s="29"/>
      <c r="CV58" s="29"/>
      <c r="CW58" s="29"/>
      <c r="CX58" s="29"/>
      <c r="CY58" s="29"/>
      <c r="CZ58" s="29"/>
      <c r="DA58" s="29"/>
      <c r="DB58" s="29"/>
      <c r="DC58" s="29"/>
      <c r="DD58" s="29"/>
      <c r="DE58" s="29"/>
      <c r="DF58" s="29"/>
      <c r="DG58" s="29"/>
      <c r="DH58" s="29"/>
      <c r="DI58" s="29"/>
    </row>
    <row r="59" spans="1:113" ht="24.75" customHeight="1" x14ac:dyDescent="0.35">
      <c r="A59" s="21"/>
      <c r="B59" s="147" t="s">
        <v>164</v>
      </c>
      <c r="C59" s="144" t="s">
        <v>165</v>
      </c>
      <c r="D59" s="144" t="s">
        <v>163</v>
      </c>
      <c r="E59" s="192" t="s">
        <v>153</v>
      </c>
      <c r="F59" s="165">
        <f t="shared" si="11"/>
        <v>0</v>
      </c>
      <c r="G59" s="165">
        <f t="shared" si="12"/>
        <v>0</v>
      </c>
      <c r="H59" s="29"/>
      <c r="I59" s="29"/>
      <c r="J59" s="29"/>
      <c r="K59" s="29"/>
      <c r="L59" s="29"/>
      <c r="M59" s="29"/>
      <c r="N59" s="29"/>
      <c r="O59" s="29"/>
      <c r="P59" s="29"/>
    </row>
    <row r="60" spans="1:113" s="7" customFormat="1" ht="17.25" customHeight="1" x14ac:dyDescent="0.35">
      <c r="A60" s="21"/>
      <c r="B60" s="147" t="s">
        <v>164</v>
      </c>
      <c r="C60" s="144" t="s">
        <v>165</v>
      </c>
      <c r="D60" s="144" t="s">
        <v>163</v>
      </c>
      <c r="E60" s="192" t="s">
        <v>153</v>
      </c>
      <c r="F60" s="165">
        <f t="shared" si="11"/>
        <v>0</v>
      </c>
      <c r="G60" s="165">
        <f t="shared" si="12"/>
        <v>0</v>
      </c>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29"/>
      <c r="AQ60" s="29"/>
      <c r="AR60" s="29"/>
      <c r="AS60" s="29"/>
      <c r="AT60" s="29"/>
      <c r="AU60" s="29"/>
      <c r="AV60" s="29"/>
      <c r="AW60" s="29"/>
      <c r="AX60" s="29"/>
      <c r="AY60" s="29"/>
      <c r="AZ60" s="29"/>
      <c r="BA60" s="29"/>
      <c r="BB60" s="29"/>
      <c r="BC60" s="29"/>
      <c r="BD60" s="29"/>
      <c r="BE60" s="29"/>
      <c r="BF60" s="29"/>
      <c r="BG60" s="29"/>
      <c r="BH60" s="29"/>
      <c r="BI60" s="29"/>
      <c r="BJ60" s="29"/>
      <c r="BK60" s="29"/>
      <c r="BL60" s="29"/>
      <c r="BM60" s="29"/>
      <c r="BN60" s="29"/>
      <c r="BO60" s="29"/>
      <c r="BP60" s="29"/>
      <c r="BQ60" s="29"/>
      <c r="BR60" s="29"/>
      <c r="BS60" s="29"/>
      <c r="BT60" s="29"/>
      <c r="BU60" s="29"/>
      <c r="BV60" s="29"/>
      <c r="BW60" s="29"/>
      <c r="BX60" s="29"/>
      <c r="BY60" s="29"/>
      <c r="BZ60" s="29"/>
      <c r="CA60" s="29"/>
      <c r="CB60" s="29"/>
      <c r="CC60" s="29"/>
      <c r="CD60" s="29"/>
      <c r="CE60" s="29"/>
      <c r="CF60" s="29"/>
      <c r="CG60" s="29"/>
      <c r="CH60" s="29"/>
      <c r="CI60" s="29"/>
      <c r="CJ60" s="29"/>
      <c r="CK60" s="29"/>
      <c r="CL60" s="29"/>
      <c r="CM60" s="29"/>
      <c r="CN60" s="29"/>
      <c r="CO60" s="29"/>
      <c r="CP60" s="29"/>
      <c r="CQ60" s="29"/>
      <c r="CR60" s="29"/>
      <c r="CS60" s="29"/>
      <c r="CT60" s="29"/>
      <c r="CU60" s="29"/>
      <c r="CV60" s="29"/>
      <c r="CW60" s="29"/>
      <c r="CX60" s="29"/>
      <c r="CY60" s="29"/>
      <c r="CZ60" s="29"/>
      <c r="DA60" s="29"/>
      <c r="DB60" s="29"/>
      <c r="DC60" s="29"/>
      <c r="DD60" s="29"/>
      <c r="DE60" s="29"/>
      <c r="DF60" s="29"/>
      <c r="DG60" s="29"/>
      <c r="DH60" s="29"/>
      <c r="DI60" s="29"/>
    </row>
    <row r="61" spans="1:113" s="9" customFormat="1" ht="21" x14ac:dyDescent="0.35">
      <c r="A61" s="23"/>
      <c r="B61" s="147" t="s">
        <v>164</v>
      </c>
      <c r="C61" s="144" t="s">
        <v>165</v>
      </c>
      <c r="D61" s="144" t="s">
        <v>163</v>
      </c>
      <c r="E61" s="192" t="s">
        <v>153</v>
      </c>
      <c r="F61" s="165">
        <f t="shared" si="11"/>
        <v>0</v>
      </c>
      <c r="G61" s="165">
        <f t="shared" si="12"/>
        <v>0</v>
      </c>
      <c r="H61" s="36"/>
      <c r="I61" s="36"/>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c r="BI61" s="26"/>
      <c r="BJ61" s="26"/>
      <c r="BK61" s="26"/>
      <c r="BL61" s="26"/>
      <c r="BM61" s="26"/>
      <c r="BN61" s="26"/>
      <c r="BO61" s="26"/>
      <c r="BP61" s="26"/>
      <c r="BQ61" s="26"/>
      <c r="BR61" s="26"/>
      <c r="BS61" s="26"/>
      <c r="BT61" s="26"/>
      <c r="BU61" s="26"/>
      <c r="BV61" s="26"/>
      <c r="BW61" s="26"/>
      <c r="BX61" s="26"/>
      <c r="BY61" s="26"/>
      <c r="BZ61" s="26"/>
      <c r="CA61" s="26"/>
      <c r="CB61" s="26"/>
      <c r="CC61" s="26"/>
      <c r="CD61" s="26"/>
      <c r="CE61" s="26"/>
      <c r="CF61" s="26"/>
      <c r="CG61" s="26"/>
      <c r="CH61" s="26"/>
      <c r="CI61" s="26"/>
      <c r="CJ61" s="26"/>
      <c r="CK61" s="26"/>
      <c r="CL61" s="26"/>
      <c r="CM61" s="26"/>
      <c r="CN61" s="26"/>
      <c r="CO61" s="26"/>
      <c r="CP61" s="26"/>
      <c r="CQ61" s="26"/>
      <c r="CR61" s="26"/>
      <c r="CS61" s="26"/>
      <c r="CT61" s="26"/>
      <c r="CU61" s="26"/>
      <c r="CV61" s="26"/>
      <c r="CW61" s="26"/>
      <c r="CX61" s="26"/>
      <c r="CY61" s="26"/>
      <c r="CZ61" s="26"/>
      <c r="DA61" s="26"/>
      <c r="DB61" s="26"/>
      <c r="DC61" s="26"/>
      <c r="DD61" s="26"/>
      <c r="DE61" s="26"/>
      <c r="DF61" s="26"/>
      <c r="DG61" s="26"/>
      <c r="DH61" s="26"/>
      <c r="DI61" s="26"/>
    </row>
    <row r="62" spans="1:113" ht="21" x14ac:dyDescent="0.35">
      <c r="B62" s="147" t="s">
        <v>164</v>
      </c>
      <c r="C62" s="144" t="s">
        <v>165</v>
      </c>
      <c r="D62" s="144" t="s">
        <v>163</v>
      </c>
      <c r="E62" s="192" t="s">
        <v>153</v>
      </c>
      <c r="F62" s="165">
        <f t="shared" si="11"/>
        <v>0</v>
      </c>
      <c r="G62" s="165">
        <f t="shared" si="12"/>
        <v>0</v>
      </c>
      <c r="H62" s="28"/>
      <c r="I62" s="28"/>
      <c r="J62" s="29"/>
      <c r="K62" s="29"/>
      <c r="L62" s="29"/>
      <c r="M62" s="29"/>
      <c r="N62" s="29"/>
      <c r="O62" s="29"/>
      <c r="P62" s="29"/>
    </row>
    <row r="63" spans="1:113" ht="21" x14ac:dyDescent="0.35">
      <c r="B63" s="147" t="s">
        <v>164</v>
      </c>
      <c r="C63" s="144" t="s">
        <v>165</v>
      </c>
      <c r="D63" s="144" t="s">
        <v>163</v>
      </c>
      <c r="E63" s="192" t="s">
        <v>153</v>
      </c>
      <c r="F63" s="165">
        <f t="shared" si="11"/>
        <v>0</v>
      </c>
      <c r="G63" s="165">
        <f t="shared" si="12"/>
        <v>0</v>
      </c>
      <c r="H63" s="28"/>
      <c r="I63" s="28"/>
      <c r="J63" s="29"/>
      <c r="K63" s="29"/>
      <c r="L63" s="29"/>
      <c r="M63" s="29"/>
      <c r="N63" s="29"/>
      <c r="O63" s="29"/>
      <c r="P63" s="29"/>
    </row>
    <row r="64" spans="1:113" ht="21" x14ac:dyDescent="0.35">
      <c r="B64" s="147" t="s">
        <v>164</v>
      </c>
      <c r="C64" s="144" t="s">
        <v>165</v>
      </c>
      <c r="D64" s="144" t="s">
        <v>163</v>
      </c>
      <c r="E64" s="192" t="s">
        <v>153</v>
      </c>
      <c r="F64" s="165">
        <f t="shared" si="11"/>
        <v>0</v>
      </c>
      <c r="G64" s="165">
        <f t="shared" si="12"/>
        <v>0</v>
      </c>
      <c r="H64" s="28"/>
      <c r="I64" s="28"/>
      <c r="J64" s="29"/>
      <c r="K64" s="29"/>
      <c r="L64" s="29"/>
      <c r="M64" s="29"/>
      <c r="N64" s="29"/>
      <c r="O64" s="29"/>
      <c r="P64" s="29"/>
    </row>
    <row r="65" spans="1:113" ht="21" x14ac:dyDescent="0.35">
      <c r="B65" s="147" t="s">
        <v>164</v>
      </c>
      <c r="C65" s="144" t="s">
        <v>165</v>
      </c>
      <c r="D65" s="144" t="s">
        <v>163</v>
      </c>
      <c r="E65" s="192" t="s">
        <v>153</v>
      </c>
      <c r="F65" s="165">
        <f t="shared" si="11"/>
        <v>0</v>
      </c>
      <c r="G65" s="165">
        <f t="shared" si="12"/>
        <v>0</v>
      </c>
      <c r="H65" s="28"/>
      <c r="I65" s="28"/>
      <c r="J65" s="29"/>
      <c r="K65" s="29"/>
      <c r="L65" s="29"/>
      <c r="M65" s="29"/>
      <c r="N65" s="29"/>
      <c r="O65" s="29"/>
      <c r="P65" s="29"/>
    </row>
    <row r="66" spans="1:113" ht="21" x14ac:dyDescent="0.35">
      <c r="B66" s="147" t="s">
        <v>164</v>
      </c>
      <c r="C66" s="144" t="s">
        <v>165</v>
      </c>
      <c r="D66" s="144" t="s">
        <v>163</v>
      </c>
      <c r="E66" s="192" t="s">
        <v>153</v>
      </c>
      <c r="F66" s="165">
        <f t="shared" si="11"/>
        <v>0</v>
      </c>
      <c r="G66" s="165">
        <f t="shared" si="12"/>
        <v>0</v>
      </c>
      <c r="H66" s="28"/>
      <c r="I66" s="28"/>
      <c r="J66" s="29"/>
      <c r="K66" s="29"/>
      <c r="L66" s="29"/>
      <c r="M66" s="29"/>
      <c r="N66" s="29"/>
      <c r="O66" s="29"/>
      <c r="P66" s="29"/>
    </row>
    <row r="67" spans="1:113" ht="21" x14ac:dyDescent="0.35">
      <c r="B67" s="147" t="s">
        <v>164</v>
      </c>
      <c r="C67" s="144" t="s">
        <v>165</v>
      </c>
      <c r="D67" s="144" t="s">
        <v>163</v>
      </c>
      <c r="E67" s="192" t="s">
        <v>153</v>
      </c>
      <c r="F67" s="165">
        <f t="shared" si="11"/>
        <v>0</v>
      </c>
      <c r="G67" s="165">
        <f t="shared" si="12"/>
        <v>0</v>
      </c>
      <c r="H67" s="28"/>
      <c r="I67" s="28"/>
      <c r="J67" s="29"/>
      <c r="K67" s="29"/>
      <c r="L67" s="29"/>
      <c r="M67" s="29"/>
      <c r="N67" s="29"/>
      <c r="O67" s="29"/>
      <c r="P67" s="29"/>
    </row>
    <row r="68" spans="1:113" ht="21" x14ac:dyDescent="0.35">
      <c r="B68" s="147" t="s">
        <v>164</v>
      </c>
      <c r="C68" s="144" t="s">
        <v>165</v>
      </c>
      <c r="D68" s="144" t="s">
        <v>163</v>
      </c>
      <c r="E68" s="192" t="s">
        <v>153</v>
      </c>
      <c r="F68" s="165">
        <f t="shared" si="11"/>
        <v>0</v>
      </c>
      <c r="G68" s="165">
        <f t="shared" si="12"/>
        <v>0</v>
      </c>
      <c r="H68" s="28"/>
      <c r="I68" s="28"/>
      <c r="J68" s="29"/>
      <c r="K68" s="29"/>
      <c r="L68" s="29"/>
      <c r="M68" s="29"/>
      <c r="N68" s="29"/>
      <c r="O68" s="29"/>
      <c r="P68" s="29"/>
    </row>
    <row r="69" spans="1:113" ht="21" x14ac:dyDescent="0.35">
      <c r="B69" s="147" t="s">
        <v>164</v>
      </c>
      <c r="C69" s="144" t="s">
        <v>165</v>
      </c>
      <c r="D69" s="144" t="s">
        <v>163</v>
      </c>
      <c r="E69" s="192" t="s">
        <v>153</v>
      </c>
      <c r="F69" s="165">
        <f t="shared" si="11"/>
        <v>0</v>
      </c>
      <c r="G69" s="165">
        <f t="shared" si="12"/>
        <v>0</v>
      </c>
      <c r="H69" s="28"/>
      <c r="I69" s="28"/>
      <c r="J69" s="29"/>
      <c r="K69" s="29"/>
      <c r="L69" s="29"/>
      <c r="M69" s="29"/>
      <c r="N69" s="29"/>
      <c r="O69" s="29"/>
      <c r="P69" s="29"/>
    </row>
    <row r="70" spans="1:113" ht="21" x14ac:dyDescent="0.35">
      <c r="B70" s="147" t="s">
        <v>164</v>
      </c>
      <c r="C70" s="144" t="s">
        <v>165</v>
      </c>
      <c r="D70" s="144" t="s">
        <v>163</v>
      </c>
      <c r="E70" s="192" t="s">
        <v>153</v>
      </c>
      <c r="F70" s="165">
        <f t="shared" si="11"/>
        <v>0</v>
      </c>
      <c r="G70" s="165">
        <f t="shared" si="12"/>
        <v>0</v>
      </c>
      <c r="H70" s="28"/>
      <c r="I70" s="28"/>
      <c r="J70" s="29"/>
      <c r="K70" s="29"/>
      <c r="L70" s="29"/>
      <c r="M70" s="29"/>
      <c r="N70" s="29"/>
      <c r="O70" s="29"/>
      <c r="P70" s="29"/>
    </row>
    <row r="71" spans="1:113" ht="21" x14ac:dyDescent="0.35">
      <c r="B71" s="147" t="s">
        <v>164</v>
      </c>
      <c r="C71" s="144" t="s">
        <v>165</v>
      </c>
      <c r="D71" s="144" t="s">
        <v>163</v>
      </c>
      <c r="E71" s="192" t="s">
        <v>153</v>
      </c>
      <c r="F71" s="165">
        <f t="shared" si="11"/>
        <v>0</v>
      </c>
      <c r="G71" s="165">
        <f t="shared" si="12"/>
        <v>0</v>
      </c>
      <c r="H71" s="28"/>
      <c r="I71" s="28"/>
      <c r="J71" s="29"/>
      <c r="K71" s="29"/>
      <c r="L71" s="29"/>
      <c r="M71" s="29"/>
      <c r="N71" s="29"/>
      <c r="O71" s="29"/>
      <c r="P71" s="29"/>
    </row>
    <row r="72" spans="1:113" ht="21" x14ac:dyDescent="0.35">
      <c r="B72" s="147" t="s">
        <v>164</v>
      </c>
      <c r="C72" s="144" t="s">
        <v>165</v>
      </c>
      <c r="D72" s="144" t="s">
        <v>163</v>
      </c>
      <c r="E72" s="192" t="s">
        <v>153</v>
      </c>
      <c r="F72" s="165">
        <f t="shared" si="11"/>
        <v>0</v>
      </c>
      <c r="G72" s="165">
        <f t="shared" si="12"/>
        <v>0</v>
      </c>
      <c r="H72" s="28"/>
      <c r="I72" s="28"/>
      <c r="J72" s="29"/>
      <c r="K72" s="29"/>
      <c r="L72" s="29"/>
      <c r="M72" s="29"/>
      <c r="N72" s="29"/>
      <c r="O72" s="29"/>
      <c r="P72" s="29"/>
    </row>
    <row r="73" spans="1:113" s="7" customFormat="1" ht="24" customHeight="1" x14ac:dyDescent="0.35">
      <c r="A73" s="20"/>
      <c r="B73" s="147" t="s">
        <v>164</v>
      </c>
      <c r="C73" s="144" t="s">
        <v>165</v>
      </c>
      <c r="D73" s="144" t="s">
        <v>163</v>
      </c>
      <c r="E73" s="192" t="s">
        <v>153</v>
      </c>
      <c r="F73" s="165">
        <f t="shared" si="11"/>
        <v>0</v>
      </c>
      <c r="G73" s="165">
        <f t="shared" si="12"/>
        <v>0</v>
      </c>
      <c r="H73" s="28"/>
      <c r="I73" s="28"/>
      <c r="J73" s="29"/>
      <c r="K73" s="29"/>
      <c r="L73" s="29"/>
      <c r="M73" s="29"/>
      <c r="N73" s="29"/>
      <c r="O73" s="29"/>
      <c r="P73" s="29"/>
      <c r="Q73" s="29"/>
      <c r="R73" s="29"/>
      <c r="S73" s="29"/>
      <c r="T73" s="29"/>
      <c r="U73" s="29"/>
      <c r="V73" s="29"/>
      <c r="W73" s="29"/>
      <c r="X73" s="29"/>
      <c r="Y73" s="29"/>
      <c r="Z73" s="29"/>
      <c r="AA73" s="29"/>
      <c r="AB73" s="29"/>
      <c r="AC73" s="29"/>
      <c r="AD73" s="29"/>
      <c r="AE73" s="29"/>
      <c r="AF73" s="29"/>
      <c r="AG73" s="29"/>
      <c r="AH73" s="29"/>
      <c r="AI73" s="29"/>
      <c r="AJ73" s="29"/>
      <c r="AK73" s="29"/>
      <c r="AL73" s="29"/>
      <c r="AM73" s="29"/>
      <c r="AN73" s="29"/>
      <c r="AO73" s="29"/>
      <c r="AP73" s="29"/>
      <c r="AQ73" s="29"/>
      <c r="AR73" s="29"/>
      <c r="AS73" s="29"/>
      <c r="AT73" s="29"/>
      <c r="AU73" s="29"/>
      <c r="AV73" s="29"/>
      <c r="AW73" s="29"/>
      <c r="AX73" s="29"/>
      <c r="AY73" s="29"/>
      <c r="AZ73" s="29"/>
      <c r="BA73" s="29"/>
      <c r="BB73" s="29"/>
      <c r="BC73" s="29"/>
      <c r="BD73" s="29"/>
      <c r="BE73" s="29"/>
      <c r="BF73" s="29"/>
      <c r="BG73" s="29"/>
      <c r="BH73" s="29"/>
      <c r="BI73" s="29"/>
      <c r="BJ73" s="29"/>
      <c r="BK73" s="29"/>
      <c r="BL73" s="29"/>
      <c r="BM73" s="29"/>
      <c r="BN73" s="29"/>
      <c r="BO73" s="29"/>
      <c r="BP73" s="29"/>
      <c r="BQ73" s="29"/>
      <c r="BR73" s="29"/>
      <c r="BS73" s="29"/>
      <c r="BT73" s="29"/>
      <c r="BU73" s="29"/>
      <c r="BV73" s="29"/>
      <c r="BW73" s="29"/>
      <c r="BX73" s="29"/>
      <c r="BY73" s="29"/>
      <c r="BZ73" s="29"/>
      <c r="CA73" s="29"/>
      <c r="CB73" s="29"/>
      <c r="CC73" s="29"/>
      <c r="CD73" s="29"/>
      <c r="CE73" s="29"/>
      <c r="CF73" s="29"/>
      <c r="CG73" s="29"/>
      <c r="CH73" s="29"/>
      <c r="CI73" s="29"/>
      <c r="CJ73" s="29"/>
      <c r="CK73" s="29"/>
      <c r="CL73" s="29"/>
      <c r="CM73" s="29"/>
      <c r="CN73" s="29"/>
      <c r="CO73" s="29"/>
      <c r="CP73" s="29"/>
      <c r="CQ73" s="29"/>
      <c r="CR73" s="29"/>
      <c r="CS73" s="29"/>
      <c r="CT73" s="29"/>
      <c r="CU73" s="29"/>
      <c r="CV73" s="29"/>
      <c r="CW73" s="29"/>
      <c r="CX73" s="29"/>
      <c r="CY73" s="29"/>
      <c r="CZ73" s="29"/>
      <c r="DA73" s="29"/>
      <c r="DB73" s="29"/>
      <c r="DC73" s="29"/>
      <c r="DD73" s="29"/>
      <c r="DE73" s="29"/>
      <c r="DF73" s="29"/>
      <c r="DG73" s="29"/>
      <c r="DH73" s="29"/>
      <c r="DI73" s="29"/>
    </row>
    <row r="74" spans="1:113" ht="27" customHeight="1" x14ac:dyDescent="0.35">
      <c r="A74" s="21"/>
      <c r="B74" s="147" t="s">
        <v>164</v>
      </c>
      <c r="C74" s="144" t="s">
        <v>165</v>
      </c>
      <c r="D74" s="144" t="s">
        <v>163</v>
      </c>
      <c r="E74" s="192" t="s">
        <v>153</v>
      </c>
      <c r="F74" s="165">
        <f t="shared" si="11"/>
        <v>0</v>
      </c>
      <c r="G74" s="165">
        <f t="shared" si="12"/>
        <v>0</v>
      </c>
      <c r="H74" s="28"/>
      <c r="I74" s="28"/>
      <c r="J74" s="29"/>
      <c r="K74" s="29"/>
      <c r="L74" s="29"/>
      <c r="M74" s="29"/>
      <c r="N74" s="29"/>
      <c r="O74" s="29"/>
      <c r="P74" s="29"/>
    </row>
    <row r="75" spans="1:113" s="7" customFormat="1" ht="26.25" customHeight="1" x14ac:dyDescent="0.35">
      <c r="A75" s="20"/>
      <c r="B75" s="147" t="s">
        <v>164</v>
      </c>
      <c r="C75" s="144" t="s">
        <v>165</v>
      </c>
      <c r="D75" s="144" t="s">
        <v>163</v>
      </c>
      <c r="E75" s="192" t="s">
        <v>153</v>
      </c>
      <c r="F75" s="165">
        <f t="shared" si="11"/>
        <v>0</v>
      </c>
      <c r="G75" s="165">
        <f t="shared" si="12"/>
        <v>0</v>
      </c>
      <c r="H75" s="28"/>
      <c r="I75" s="28"/>
      <c r="J75" s="29"/>
      <c r="K75" s="29"/>
      <c r="L75" s="29"/>
      <c r="M75" s="29"/>
      <c r="N75" s="29"/>
      <c r="O75" s="29"/>
      <c r="P75" s="29"/>
      <c r="Q75" s="29"/>
      <c r="R75" s="29"/>
      <c r="S75" s="29"/>
      <c r="T75" s="29"/>
      <c r="U75" s="29"/>
      <c r="V75" s="29"/>
      <c r="W75" s="29"/>
      <c r="X75" s="29"/>
      <c r="Y75" s="29"/>
      <c r="Z75" s="29"/>
      <c r="AA75" s="29"/>
      <c r="AB75" s="29"/>
      <c r="AC75" s="29"/>
      <c r="AD75" s="29"/>
      <c r="AE75" s="29"/>
      <c r="AF75" s="29"/>
      <c r="AG75" s="29"/>
      <c r="AH75" s="29"/>
      <c r="AI75" s="29"/>
      <c r="AJ75" s="29"/>
      <c r="AK75" s="29"/>
      <c r="AL75" s="29"/>
      <c r="AM75" s="29"/>
      <c r="AN75" s="29"/>
      <c r="AO75" s="29"/>
      <c r="AP75" s="29"/>
      <c r="AQ75" s="29"/>
      <c r="AR75" s="29"/>
      <c r="AS75" s="29"/>
      <c r="AT75" s="29"/>
      <c r="AU75" s="29"/>
      <c r="AV75" s="29"/>
      <c r="AW75" s="29"/>
      <c r="AX75" s="29"/>
      <c r="AY75" s="29"/>
      <c r="AZ75" s="29"/>
      <c r="BA75" s="29"/>
      <c r="BB75" s="29"/>
      <c r="BC75" s="29"/>
      <c r="BD75" s="29"/>
      <c r="BE75" s="29"/>
      <c r="BF75" s="29"/>
      <c r="BG75" s="29"/>
      <c r="BH75" s="29"/>
      <c r="BI75" s="29"/>
      <c r="BJ75" s="29"/>
      <c r="BK75" s="29"/>
      <c r="BL75" s="29"/>
      <c r="BM75" s="29"/>
      <c r="BN75" s="29"/>
      <c r="BO75" s="29"/>
      <c r="BP75" s="29"/>
      <c r="BQ75" s="29"/>
      <c r="BR75" s="29"/>
      <c r="BS75" s="29"/>
      <c r="BT75" s="29"/>
      <c r="BU75" s="29"/>
      <c r="BV75" s="29"/>
      <c r="BW75" s="29"/>
      <c r="BX75" s="29"/>
      <c r="BY75" s="29"/>
      <c r="BZ75" s="29"/>
      <c r="CA75" s="29"/>
      <c r="CB75" s="29"/>
      <c r="CC75" s="29"/>
      <c r="CD75" s="29"/>
      <c r="CE75" s="29"/>
      <c r="CF75" s="29"/>
      <c r="CG75" s="29"/>
      <c r="CH75" s="29"/>
      <c r="CI75" s="29"/>
      <c r="CJ75" s="29"/>
      <c r="CK75" s="29"/>
      <c r="CL75" s="29"/>
      <c r="CM75" s="29"/>
      <c r="CN75" s="29"/>
      <c r="CO75" s="29"/>
      <c r="CP75" s="29"/>
      <c r="CQ75" s="29"/>
      <c r="CR75" s="29"/>
      <c r="CS75" s="29"/>
      <c r="CT75" s="29"/>
      <c r="CU75" s="29"/>
      <c r="CV75" s="29"/>
      <c r="CW75" s="29"/>
      <c r="CX75" s="29"/>
      <c r="CY75" s="29"/>
      <c r="CZ75" s="29"/>
      <c r="DA75" s="29"/>
      <c r="DB75" s="29"/>
      <c r="DC75" s="29"/>
      <c r="DD75" s="29"/>
      <c r="DE75" s="29"/>
      <c r="DF75" s="29"/>
      <c r="DG75" s="29"/>
      <c r="DH75" s="29"/>
      <c r="DI75" s="29"/>
    </row>
    <row r="76" spans="1:113" s="7" customFormat="1" ht="26.25" customHeight="1" x14ac:dyDescent="0.35">
      <c r="A76" s="20"/>
      <c r="B76" s="147" t="s">
        <v>164</v>
      </c>
      <c r="C76" s="144" t="s">
        <v>165</v>
      </c>
      <c r="D76" s="144" t="s">
        <v>163</v>
      </c>
      <c r="E76" s="192" t="s">
        <v>153</v>
      </c>
      <c r="F76" s="165">
        <f t="shared" si="11"/>
        <v>0</v>
      </c>
      <c r="G76" s="165">
        <f t="shared" si="12"/>
        <v>0</v>
      </c>
      <c r="H76" s="28"/>
      <c r="I76" s="28"/>
      <c r="J76" s="29"/>
      <c r="K76" s="29"/>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c r="BO76" s="29"/>
      <c r="BP76" s="29"/>
      <c r="BQ76" s="29"/>
      <c r="BR76" s="29"/>
      <c r="BS76" s="29"/>
      <c r="BT76" s="29"/>
      <c r="BU76" s="29"/>
      <c r="BV76" s="29"/>
      <c r="BW76" s="29"/>
      <c r="BX76" s="29"/>
      <c r="BY76" s="29"/>
      <c r="BZ76" s="29"/>
      <c r="CA76" s="29"/>
      <c r="CB76" s="29"/>
      <c r="CC76" s="29"/>
      <c r="CD76" s="29"/>
      <c r="CE76" s="29"/>
      <c r="CF76" s="29"/>
      <c r="CG76" s="29"/>
      <c r="CH76" s="29"/>
      <c r="CI76" s="29"/>
      <c r="CJ76" s="29"/>
      <c r="CK76" s="29"/>
      <c r="CL76" s="29"/>
      <c r="CM76" s="29"/>
      <c r="CN76" s="29"/>
      <c r="CO76" s="29"/>
      <c r="CP76" s="29"/>
      <c r="CQ76" s="29"/>
      <c r="CR76" s="29"/>
      <c r="CS76" s="29"/>
      <c r="CT76" s="29"/>
      <c r="CU76" s="29"/>
      <c r="CV76" s="29"/>
      <c r="CW76" s="29"/>
      <c r="CX76" s="29"/>
      <c r="CY76" s="29"/>
      <c r="CZ76" s="29"/>
      <c r="DA76" s="29"/>
      <c r="DB76" s="29"/>
      <c r="DC76" s="29"/>
      <c r="DD76" s="29"/>
      <c r="DE76" s="29"/>
      <c r="DF76" s="29"/>
      <c r="DG76" s="29"/>
      <c r="DH76" s="29"/>
      <c r="DI76" s="29"/>
    </row>
    <row r="77" spans="1:113" s="7" customFormat="1" ht="26.25" customHeight="1" x14ac:dyDescent="0.35">
      <c r="A77" s="20"/>
      <c r="B77" s="93"/>
      <c r="C77" s="94"/>
      <c r="D77" s="94"/>
      <c r="E77" s="17"/>
      <c r="F77" s="14"/>
      <c r="G77" s="17"/>
      <c r="H77" s="17"/>
      <c r="I77" s="17"/>
    </row>
    <row r="78" spans="1:113" s="12" customFormat="1" ht="26.25" customHeight="1" x14ac:dyDescent="0.4">
      <c r="A78" s="96" t="s">
        <v>59</v>
      </c>
      <c r="B78" s="95" t="s">
        <v>202</v>
      </c>
      <c r="C78" s="89"/>
      <c r="D78" s="89"/>
      <c r="E78" s="19"/>
      <c r="F78" s="25"/>
      <c r="G78" s="19"/>
      <c r="H78" s="19"/>
      <c r="I78" s="19"/>
    </row>
    <row r="79" spans="1:113" s="7" customFormat="1" ht="26.25" customHeight="1" x14ac:dyDescent="0.35">
      <c r="A79" s="20"/>
      <c r="B79" s="93"/>
      <c r="C79" s="11" t="s">
        <v>94</v>
      </c>
      <c r="D79" s="206" t="s">
        <v>298</v>
      </c>
      <c r="E79" s="206"/>
      <c r="F79" s="206"/>
      <c r="G79" s="206"/>
      <c r="H79" s="17"/>
      <c r="I79" s="17"/>
    </row>
    <row r="80" spans="1:113" s="7" customFormat="1" ht="26.25" customHeight="1" x14ac:dyDescent="0.35">
      <c r="A80" s="20"/>
      <c r="B80" s="24" t="s">
        <v>203</v>
      </c>
      <c r="C80" s="172">
        <v>0</v>
      </c>
      <c r="D80" s="47"/>
      <c r="E80" s="13"/>
      <c r="F80" s="27"/>
      <c r="G80" s="28"/>
      <c r="H80" s="28"/>
      <c r="I80" s="28"/>
      <c r="J80" s="29"/>
      <c r="K80" s="29"/>
      <c r="L80" s="29"/>
      <c r="M80" s="29"/>
      <c r="N80" s="29"/>
      <c r="O80" s="29"/>
      <c r="P80" s="29"/>
      <c r="Q80" s="29"/>
      <c r="R80" s="29"/>
      <c r="S80" s="29"/>
      <c r="T80" s="29"/>
      <c r="U80" s="29"/>
      <c r="V80" s="29"/>
      <c r="W80" s="29"/>
      <c r="X80" s="29"/>
      <c r="Y80" s="29"/>
      <c r="Z80" s="29"/>
      <c r="AA80" s="29"/>
      <c r="AB80" s="29"/>
      <c r="AC80" s="29"/>
      <c r="AD80" s="29"/>
      <c r="AE80" s="29"/>
      <c r="AF80" s="29"/>
      <c r="AG80" s="29"/>
      <c r="AH80" s="29"/>
      <c r="AI80" s="29"/>
      <c r="AJ80" s="29"/>
      <c r="AK80" s="29"/>
      <c r="AL80" s="29"/>
      <c r="AM80" s="29"/>
      <c r="AN80" s="29"/>
      <c r="AO80" s="29"/>
      <c r="AP80" s="29"/>
      <c r="AQ80" s="29"/>
      <c r="AR80" s="29"/>
      <c r="AS80" s="29"/>
      <c r="AT80" s="29"/>
      <c r="AU80" s="29"/>
      <c r="AV80" s="29"/>
      <c r="AW80" s="29"/>
      <c r="AX80" s="29"/>
      <c r="AY80" s="29"/>
      <c r="AZ80" s="29"/>
      <c r="BA80" s="29"/>
      <c r="BB80" s="29"/>
      <c r="BC80" s="29"/>
      <c r="BD80" s="29"/>
      <c r="BE80" s="29"/>
      <c r="BF80" s="29"/>
      <c r="BG80" s="29"/>
      <c r="BH80" s="29"/>
      <c r="BI80" s="29"/>
      <c r="BJ80" s="29"/>
      <c r="BK80" s="29"/>
      <c r="BL80" s="29"/>
      <c r="BM80" s="29"/>
      <c r="BN80" s="29"/>
      <c r="BO80" s="29"/>
      <c r="BP80" s="29"/>
      <c r="BQ80" s="29"/>
      <c r="BR80" s="29"/>
      <c r="BS80" s="29"/>
      <c r="BT80" s="29"/>
      <c r="BU80" s="29"/>
      <c r="BV80" s="29"/>
      <c r="BW80" s="29"/>
      <c r="BX80" s="29"/>
      <c r="BY80" s="29"/>
      <c r="BZ80" s="29"/>
      <c r="CA80" s="29"/>
      <c r="CB80" s="29"/>
      <c r="CC80" s="29"/>
      <c r="CD80" s="29"/>
      <c r="CE80" s="29"/>
      <c r="CF80" s="29"/>
      <c r="CG80" s="29"/>
      <c r="CH80" s="29"/>
      <c r="CI80" s="29"/>
      <c r="CJ80" s="29"/>
      <c r="CK80" s="29"/>
      <c r="CL80" s="29"/>
      <c r="CM80" s="29"/>
      <c r="CN80" s="29"/>
      <c r="CO80" s="29"/>
      <c r="CP80" s="29"/>
      <c r="CQ80" s="29"/>
      <c r="CR80" s="29"/>
      <c r="CS80" s="29"/>
      <c r="CT80" s="29"/>
      <c r="CU80" s="29"/>
      <c r="CV80" s="29"/>
      <c r="CW80" s="29"/>
      <c r="CX80" s="29"/>
      <c r="CY80" s="29"/>
      <c r="CZ80" s="29"/>
      <c r="DA80" s="29"/>
      <c r="DB80" s="29"/>
      <c r="DC80" s="29"/>
      <c r="DD80" s="29"/>
      <c r="DE80" s="29"/>
      <c r="DF80" s="29"/>
      <c r="DG80" s="29"/>
      <c r="DH80" s="29"/>
      <c r="DI80" s="29"/>
    </row>
    <row r="81" spans="1:113" s="7" customFormat="1" ht="26.25" customHeight="1" x14ac:dyDescent="0.35">
      <c r="A81" s="20"/>
      <c r="B81" s="50"/>
      <c r="C81" s="47"/>
      <c r="D81" s="47"/>
      <c r="E81" s="13"/>
      <c r="F81" s="27"/>
      <c r="G81" s="28"/>
      <c r="H81" s="28"/>
      <c r="I81" s="28"/>
      <c r="J81" s="29"/>
      <c r="K81" s="29"/>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29"/>
      <c r="AN81" s="29"/>
      <c r="AO81" s="29"/>
      <c r="AP81" s="29"/>
      <c r="AQ81" s="29"/>
      <c r="AR81" s="29"/>
      <c r="AS81" s="29"/>
      <c r="AT81" s="29"/>
      <c r="AU81" s="29"/>
      <c r="AV81" s="29"/>
      <c r="AW81" s="29"/>
      <c r="AX81" s="29"/>
      <c r="AY81" s="29"/>
      <c r="AZ81" s="29"/>
      <c r="BA81" s="29"/>
      <c r="BB81" s="29"/>
      <c r="BC81" s="29"/>
      <c r="BD81" s="29"/>
      <c r="BE81" s="29"/>
      <c r="BF81" s="29"/>
      <c r="BG81" s="29"/>
      <c r="BH81" s="29"/>
      <c r="BI81" s="29"/>
      <c r="BJ81" s="29"/>
      <c r="BK81" s="29"/>
      <c r="BL81" s="29"/>
      <c r="BM81" s="29"/>
      <c r="BN81" s="29"/>
      <c r="BO81" s="29"/>
      <c r="BP81" s="29"/>
      <c r="BQ81" s="29"/>
      <c r="BR81" s="29"/>
      <c r="BS81" s="29"/>
      <c r="BT81" s="29"/>
      <c r="BU81" s="29"/>
      <c r="BV81" s="29"/>
      <c r="BW81" s="29"/>
      <c r="BX81" s="29"/>
      <c r="BY81" s="29"/>
      <c r="BZ81" s="29"/>
      <c r="CA81" s="29"/>
      <c r="CB81" s="29"/>
      <c r="CC81" s="29"/>
      <c r="CD81" s="29"/>
      <c r="CE81" s="29"/>
      <c r="CF81" s="29"/>
      <c r="CG81" s="29"/>
      <c r="CH81" s="29"/>
      <c r="CI81" s="29"/>
      <c r="CJ81" s="29"/>
      <c r="CK81" s="29"/>
      <c r="CL81" s="29"/>
      <c r="CM81" s="29"/>
      <c r="CN81" s="29"/>
      <c r="CO81" s="29"/>
      <c r="CP81" s="29"/>
      <c r="CQ81" s="29"/>
      <c r="CR81" s="29"/>
      <c r="CS81" s="29"/>
      <c r="CT81" s="29"/>
      <c r="CU81" s="29"/>
      <c r="CV81" s="29"/>
      <c r="CW81" s="29"/>
      <c r="CX81" s="29"/>
      <c r="CY81" s="29"/>
      <c r="CZ81" s="29"/>
      <c r="DA81" s="29"/>
      <c r="DB81" s="29"/>
      <c r="DC81" s="29"/>
      <c r="DD81" s="29"/>
      <c r="DE81" s="29"/>
      <c r="DF81" s="29"/>
      <c r="DG81" s="29"/>
      <c r="DH81" s="29"/>
      <c r="DI81" s="29"/>
    </row>
    <row r="82" spans="1:113" ht="24" customHeight="1" x14ac:dyDescent="0.35">
      <c r="B82" s="97" t="s">
        <v>138</v>
      </c>
      <c r="C82" s="97"/>
      <c r="D82" s="26"/>
      <c r="E82" s="13"/>
      <c r="F82" s="27"/>
      <c r="G82" s="28"/>
      <c r="H82" s="28"/>
      <c r="I82" s="28"/>
      <c r="J82" s="29"/>
      <c r="K82" s="29"/>
      <c r="L82" s="29"/>
      <c r="M82" s="29"/>
      <c r="N82" s="29"/>
      <c r="O82" s="29"/>
      <c r="P82" s="29"/>
    </row>
    <row r="83" spans="1:113" ht="23.25" customHeight="1" x14ac:dyDescent="0.35">
      <c r="B83" s="98" t="s">
        <v>201</v>
      </c>
      <c r="C83" s="173" cm="1">
        <f t="array" ref="C83">SUM(H6:H26+SUM(H30:H50))</f>
        <v>0</v>
      </c>
      <c r="D83" s="26"/>
      <c r="E83" s="13"/>
      <c r="F83" s="27"/>
      <c r="G83" s="28"/>
      <c r="H83" s="28"/>
      <c r="I83" s="28"/>
      <c r="J83" s="29"/>
      <c r="K83" s="29"/>
      <c r="L83" s="29"/>
      <c r="M83" s="29"/>
      <c r="N83" s="29"/>
      <c r="O83" s="29"/>
      <c r="P83" s="29"/>
    </row>
    <row r="84" spans="1:113" s="7" customFormat="1" ht="26.25" customHeight="1" x14ac:dyDescent="0.35">
      <c r="A84" s="20"/>
      <c r="B84" s="98" t="s">
        <v>150</v>
      </c>
      <c r="C84" s="173">
        <f>SUM(E55:E75)</f>
        <v>0</v>
      </c>
      <c r="D84" s="26"/>
      <c r="E84" s="13"/>
      <c r="F84" s="26"/>
      <c r="G84" s="28"/>
      <c r="H84" s="28"/>
      <c r="I84" s="28"/>
      <c r="J84" s="29"/>
      <c r="K84" s="29"/>
      <c r="L84" s="29"/>
      <c r="M84" s="29"/>
      <c r="N84" s="29"/>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29"/>
      <c r="AN84" s="29"/>
      <c r="AO84" s="29"/>
      <c r="AP84" s="29"/>
      <c r="AQ84" s="29"/>
      <c r="AR84" s="29"/>
      <c r="AS84" s="29"/>
      <c r="AT84" s="29"/>
      <c r="AU84" s="29"/>
      <c r="AV84" s="29"/>
      <c r="AW84" s="29"/>
      <c r="AX84" s="29"/>
      <c r="AY84" s="29"/>
      <c r="AZ84" s="29"/>
      <c r="BA84" s="29"/>
      <c r="BB84" s="29"/>
      <c r="BC84" s="29"/>
      <c r="BD84" s="29"/>
      <c r="BE84" s="29"/>
      <c r="BF84" s="29"/>
      <c r="BG84" s="29"/>
      <c r="BH84" s="29"/>
      <c r="BI84" s="29"/>
      <c r="BJ84" s="29"/>
      <c r="BK84" s="29"/>
      <c r="BL84" s="29"/>
      <c r="BM84" s="29"/>
      <c r="BN84" s="29"/>
      <c r="BO84" s="29"/>
      <c r="BP84" s="29"/>
      <c r="BQ84" s="29"/>
      <c r="BR84" s="29"/>
      <c r="BS84" s="29"/>
      <c r="BT84" s="29"/>
      <c r="BU84" s="29"/>
      <c r="BV84" s="29"/>
      <c r="BW84" s="29"/>
      <c r="BX84" s="29"/>
      <c r="BY84" s="29"/>
      <c r="BZ84" s="29"/>
      <c r="CA84" s="29"/>
      <c r="CB84" s="29"/>
      <c r="CC84" s="29"/>
      <c r="CD84" s="29"/>
      <c r="CE84" s="29"/>
      <c r="CF84" s="29"/>
      <c r="CG84" s="29"/>
      <c r="CH84" s="29"/>
      <c r="CI84" s="29"/>
      <c r="CJ84" s="29"/>
      <c r="CK84" s="29"/>
      <c r="CL84" s="29"/>
      <c r="CM84" s="29"/>
      <c r="CN84" s="29"/>
      <c r="CO84" s="29"/>
      <c r="CP84" s="29"/>
      <c r="CQ84" s="29"/>
      <c r="CR84" s="29"/>
      <c r="CS84" s="29"/>
      <c r="CT84" s="29"/>
      <c r="CU84" s="29"/>
      <c r="CV84" s="29"/>
      <c r="CW84" s="29"/>
      <c r="CX84" s="29"/>
      <c r="CY84" s="29"/>
      <c r="CZ84" s="29"/>
      <c r="DA84" s="29"/>
      <c r="DB84" s="29"/>
      <c r="DC84" s="29"/>
      <c r="DD84" s="29"/>
      <c r="DE84" s="29"/>
      <c r="DF84" s="29"/>
      <c r="DG84" s="29"/>
      <c r="DH84" s="29"/>
      <c r="DI84" s="29"/>
    </row>
    <row r="85" spans="1:113" s="7" customFormat="1" ht="24.75" customHeight="1" x14ac:dyDescent="0.35">
      <c r="A85" s="20"/>
      <c r="B85" s="98" t="s">
        <v>202</v>
      </c>
      <c r="C85" s="173">
        <f>C80</f>
        <v>0</v>
      </c>
      <c r="D85" s="26"/>
      <c r="E85" s="13"/>
      <c r="F85" s="26"/>
      <c r="G85" s="28"/>
      <c r="H85" s="28"/>
      <c r="I85" s="28"/>
      <c r="J85" s="29"/>
      <c r="K85" s="29"/>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29"/>
      <c r="AO85" s="29"/>
      <c r="AP85" s="29"/>
      <c r="AQ85" s="29"/>
      <c r="AR85" s="29"/>
      <c r="AS85" s="29"/>
      <c r="AT85" s="29"/>
      <c r="AU85" s="29"/>
      <c r="AV85" s="29"/>
      <c r="AW85" s="29"/>
      <c r="AX85" s="29"/>
      <c r="AY85" s="29"/>
      <c r="AZ85" s="29"/>
      <c r="BA85" s="29"/>
      <c r="BB85" s="29"/>
      <c r="BC85" s="29"/>
      <c r="BD85" s="29"/>
      <c r="BE85" s="29"/>
      <c r="BF85" s="29"/>
      <c r="BG85" s="29"/>
      <c r="BH85" s="29"/>
      <c r="BI85" s="29"/>
      <c r="BJ85" s="29"/>
      <c r="BK85" s="29"/>
      <c r="BL85" s="29"/>
      <c r="BM85" s="29"/>
      <c r="BN85" s="29"/>
      <c r="BO85" s="29"/>
      <c r="BP85" s="29"/>
      <c r="BQ85" s="29"/>
      <c r="BR85" s="29"/>
      <c r="BS85" s="29"/>
      <c r="BT85" s="29"/>
      <c r="BU85" s="29"/>
      <c r="BV85" s="29"/>
      <c r="BW85" s="29"/>
      <c r="BX85" s="29"/>
      <c r="BY85" s="29"/>
      <c r="BZ85" s="29"/>
      <c r="CA85" s="29"/>
      <c r="CB85" s="29"/>
      <c r="CC85" s="29"/>
      <c r="CD85" s="29"/>
      <c r="CE85" s="29"/>
      <c r="CF85" s="29"/>
      <c r="CG85" s="29"/>
      <c r="CH85" s="29"/>
      <c r="CI85" s="29"/>
      <c r="CJ85" s="29"/>
      <c r="CK85" s="29"/>
      <c r="CL85" s="29"/>
      <c r="CM85" s="29"/>
      <c r="CN85" s="29"/>
      <c r="CO85" s="29"/>
      <c r="CP85" s="29"/>
      <c r="CQ85" s="29"/>
      <c r="CR85" s="29"/>
      <c r="CS85" s="29"/>
      <c r="CT85" s="29"/>
      <c r="CU85" s="29"/>
      <c r="CV85" s="29"/>
      <c r="CW85" s="29"/>
      <c r="CX85" s="29"/>
      <c r="CY85" s="29"/>
      <c r="CZ85" s="29"/>
      <c r="DA85" s="29"/>
      <c r="DB85" s="29"/>
      <c r="DC85" s="29"/>
      <c r="DD85" s="29"/>
      <c r="DE85" s="29"/>
      <c r="DF85" s="29"/>
      <c r="DG85" s="29"/>
      <c r="DH85" s="29"/>
      <c r="DI85" s="29"/>
    </row>
    <row r="86" spans="1:113" ht="26.25" customHeight="1" x14ac:dyDescent="0.4">
      <c r="A86" s="21"/>
      <c r="B86" s="99" t="s">
        <v>139</v>
      </c>
      <c r="C86" s="174">
        <f>SUM(C83:C84)</f>
        <v>0</v>
      </c>
      <c r="D86" s="26"/>
      <c r="E86" s="13"/>
      <c r="F86" s="26"/>
      <c r="G86" s="28"/>
      <c r="H86" s="28"/>
      <c r="I86" s="28"/>
      <c r="J86" s="29"/>
      <c r="K86" s="29"/>
      <c r="L86" s="29"/>
      <c r="M86" s="29"/>
      <c r="N86" s="29"/>
      <c r="O86" s="29"/>
      <c r="P86" s="29"/>
    </row>
    <row r="87" spans="1:113" s="7" customFormat="1" ht="22.5" customHeight="1" x14ac:dyDescent="0.35">
      <c r="A87" s="20"/>
      <c r="B87" s="98"/>
      <c r="C87" s="173"/>
      <c r="D87" s="26"/>
      <c r="E87" s="13"/>
      <c r="F87" s="26"/>
      <c r="G87" s="28"/>
      <c r="H87" s="28"/>
      <c r="I87" s="28"/>
      <c r="J87" s="29"/>
      <c r="K87" s="29"/>
      <c r="L87" s="29"/>
      <c r="M87" s="29"/>
      <c r="N87" s="29"/>
      <c r="O87" s="29"/>
      <c r="P87" s="29"/>
      <c r="Q87" s="29"/>
      <c r="R87" s="29"/>
      <c r="S87" s="29"/>
      <c r="T87" s="29"/>
      <c r="U87" s="29"/>
      <c r="V87" s="29"/>
      <c r="W87" s="29"/>
      <c r="X87" s="29"/>
      <c r="Y87" s="29"/>
      <c r="Z87" s="29"/>
      <c r="AA87" s="29"/>
      <c r="AB87" s="29"/>
      <c r="AC87" s="29"/>
      <c r="AD87" s="29"/>
      <c r="AE87" s="29"/>
      <c r="AF87" s="29"/>
      <c r="AG87" s="29"/>
      <c r="AH87" s="29"/>
      <c r="AI87" s="29"/>
      <c r="AJ87" s="29"/>
      <c r="AK87" s="29"/>
      <c r="AL87" s="29"/>
      <c r="AM87" s="29"/>
      <c r="AN87" s="29"/>
      <c r="AO87" s="29"/>
      <c r="AP87" s="29"/>
      <c r="AQ87" s="29"/>
      <c r="AR87" s="29"/>
      <c r="AS87" s="29"/>
      <c r="AT87" s="29"/>
      <c r="AU87" s="29"/>
      <c r="AV87" s="29"/>
      <c r="AW87" s="29"/>
      <c r="AX87" s="29"/>
      <c r="AY87" s="29"/>
      <c r="AZ87" s="29"/>
      <c r="BA87" s="29"/>
      <c r="BB87" s="29"/>
      <c r="BC87" s="29"/>
      <c r="BD87" s="29"/>
      <c r="BE87" s="29"/>
      <c r="BF87" s="29"/>
      <c r="BG87" s="29"/>
      <c r="BH87" s="29"/>
      <c r="BI87" s="29"/>
      <c r="BJ87" s="29"/>
      <c r="BK87" s="29"/>
      <c r="BL87" s="29"/>
      <c r="BM87" s="29"/>
      <c r="BN87" s="29"/>
      <c r="BO87" s="29"/>
      <c r="BP87" s="29"/>
      <c r="BQ87" s="29"/>
      <c r="BR87" s="29"/>
      <c r="BS87" s="29"/>
      <c r="BT87" s="29"/>
      <c r="BU87" s="29"/>
      <c r="BV87" s="29"/>
      <c r="BW87" s="29"/>
      <c r="BX87" s="29"/>
      <c r="BY87" s="29"/>
      <c r="BZ87" s="29"/>
      <c r="CA87" s="29"/>
      <c r="CB87" s="29"/>
      <c r="CC87" s="29"/>
      <c r="CD87" s="29"/>
      <c r="CE87" s="29"/>
      <c r="CF87" s="29"/>
      <c r="CG87" s="29"/>
      <c r="CH87" s="29"/>
      <c r="CI87" s="29"/>
      <c r="CJ87" s="29"/>
      <c r="CK87" s="29"/>
      <c r="CL87" s="29"/>
      <c r="CM87" s="29"/>
      <c r="CN87" s="29"/>
      <c r="CO87" s="29"/>
      <c r="CP87" s="29"/>
      <c r="CQ87" s="29"/>
      <c r="CR87" s="29"/>
      <c r="CS87" s="29"/>
      <c r="CT87" s="29"/>
      <c r="CU87" s="29"/>
      <c r="CV87" s="29"/>
      <c r="CW87" s="29"/>
      <c r="CX87" s="29"/>
      <c r="CY87" s="29"/>
      <c r="CZ87" s="29"/>
      <c r="DA87" s="29"/>
      <c r="DB87" s="29"/>
      <c r="DC87" s="29"/>
      <c r="DD87" s="29"/>
      <c r="DE87" s="29"/>
      <c r="DF87" s="29"/>
      <c r="DG87" s="29"/>
      <c r="DH87" s="29"/>
      <c r="DI87" s="29"/>
    </row>
    <row r="88" spans="1:113" ht="26.25" customHeight="1" x14ac:dyDescent="0.4">
      <c r="B88" s="100" t="s">
        <v>204</v>
      </c>
      <c r="C88" s="175"/>
      <c r="D88" s="36"/>
      <c r="E88" s="13"/>
      <c r="F88" s="36"/>
      <c r="G88" s="39"/>
      <c r="H88" s="39"/>
      <c r="I88" s="39"/>
      <c r="J88" s="30"/>
      <c r="K88" s="29"/>
      <c r="L88" s="29"/>
      <c r="M88" s="29"/>
      <c r="N88" s="29"/>
      <c r="O88" s="29"/>
      <c r="P88" s="29"/>
    </row>
    <row r="89" spans="1:113" ht="26.25" customHeight="1" x14ac:dyDescent="0.35">
      <c r="B89" s="98" t="s">
        <v>206</v>
      </c>
      <c r="C89" s="173" cm="1">
        <f t="array" ref="C89">SUM(I6:I26 + SUM(I30:I50))</f>
        <v>0</v>
      </c>
      <c r="D89" s="27"/>
      <c r="E89" s="13"/>
      <c r="F89" s="27"/>
      <c r="G89" s="40"/>
      <c r="H89" s="40"/>
      <c r="I89" s="40"/>
      <c r="J89" s="27"/>
      <c r="K89" s="29"/>
      <c r="L89" s="29"/>
      <c r="M89" s="29"/>
      <c r="N89" s="29"/>
      <c r="O89" s="29"/>
      <c r="P89" s="29"/>
    </row>
    <row r="90" spans="1:113" ht="26.25" customHeight="1" x14ac:dyDescent="0.35">
      <c r="B90" s="98" t="s">
        <v>150</v>
      </c>
      <c r="C90" s="173">
        <f>SUM(G55:G76)</f>
        <v>0</v>
      </c>
      <c r="D90" s="26"/>
      <c r="E90" s="13"/>
      <c r="F90" s="27"/>
      <c r="G90" s="40"/>
      <c r="H90" s="40"/>
      <c r="I90" s="40"/>
      <c r="J90" s="27"/>
      <c r="K90" s="29"/>
      <c r="L90" s="29"/>
      <c r="M90" s="29"/>
      <c r="N90" s="29"/>
      <c r="O90" s="29"/>
      <c r="P90" s="29"/>
    </row>
    <row r="91" spans="1:113" ht="26.25" customHeight="1" x14ac:dyDescent="0.35">
      <c r="B91" s="98" t="s">
        <v>202</v>
      </c>
      <c r="C91" s="173">
        <f>C80</f>
        <v>0</v>
      </c>
      <c r="D91" s="30"/>
      <c r="E91" s="13"/>
      <c r="F91" s="36"/>
      <c r="G91" s="41"/>
      <c r="H91" s="41"/>
      <c r="I91" s="41"/>
      <c r="J91" s="27"/>
      <c r="K91" s="29"/>
      <c r="L91" s="29"/>
      <c r="M91" s="29"/>
      <c r="N91" s="29"/>
      <c r="O91" s="29"/>
      <c r="P91" s="29"/>
    </row>
    <row r="92" spans="1:113" ht="26.25" customHeight="1" x14ac:dyDescent="0.4">
      <c r="B92" s="100" t="s">
        <v>208</v>
      </c>
      <c r="C92" s="175">
        <f>SUM(C89:C91)</f>
        <v>0</v>
      </c>
      <c r="D92" s="27"/>
      <c r="E92" s="13"/>
      <c r="F92" s="27"/>
      <c r="G92" s="28"/>
      <c r="H92" s="28"/>
      <c r="I92" s="28"/>
      <c r="J92" s="27"/>
      <c r="K92" s="29"/>
      <c r="L92" s="29"/>
      <c r="M92" s="29"/>
      <c r="N92" s="29"/>
      <c r="O92" s="29"/>
      <c r="P92" s="29"/>
    </row>
    <row r="93" spans="1:113" ht="26.25" customHeight="1" x14ac:dyDescent="0.35">
      <c r="B93" s="26"/>
      <c r="C93" s="26"/>
      <c r="D93" s="27"/>
      <c r="E93" s="13"/>
      <c r="F93" s="27"/>
      <c r="G93" s="28"/>
      <c r="H93" s="28"/>
      <c r="I93" s="28"/>
      <c r="J93" s="27"/>
      <c r="K93" s="29"/>
      <c r="L93" s="29"/>
      <c r="M93" s="29"/>
      <c r="N93" s="29"/>
      <c r="O93" s="29"/>
      <c r="P93" s="29"/>
    </row>
    <row r="94" spans="1:113" ht="26.25" customHeight="1" x14ac:dyDescent="0.35">
      <c r="B94" s="26"/>
      <c r="C94" s="26"/>
      <c r="D94" s="36"/>
      <c r="E94" s="13"/>
      <c r="F94" s="27"/>
      <c r="G94" s="28"/>
      <c r="H94" s="28"/>
      <c r="I94" s="28"/>
      <c r="J94" s="27"/>
      <c r="K94" s="29"/>
      <c r="L94" s="29"/>
      <c r="M94" s="29"/>
      <c r="N94" s="29"/>
      <c r="O94" s="29"/>
      <c r="P94" s="29"/>
    </row>
    <row r="95" spans="1:113" ht="26.25" customHeight="1" x14ac:dyDescent="0.35">
      <c r="B95" s="26"/>
      <c r="C95" s="26"/>
      <c r="D95" s="27"/>
      <c r="E95" s="13"/>
      <c r="F95" s="27"/>
      <c r="G95" s="28"/>
      <c r="H95" s="28"/>
      <c r="I95" s="28"/>
      <c r="J95" s="27"/>
      <c r="K95" s="29"/>
      <c r="L95" s="29"/>
      <c r="M95" s="29"/>
      <c r="N95" s="29"/>
      <c r="O95" s="29"/>
      <c r="P95" s="29"/>
    </row>
    <row r="96" spans="1:113" s="7" customFormat="1" ht="30.75" customHeight="1" x14ac:dyDescent="0.35">
      <c r="A96" s="20"/>
      <c r="B96" s="26"/>
      <c r="C96" s="26"/>
      <c r="D96" s="26"/>
      <c r="E96" s="13"/>
      <c r="F96" s="26"/>
      <c r="G96" s="28"/>
      <c r="H96" s="28"/>
      <c r="I96" s="28"/>
      <c r="J96" s="29"/>
      <c r="K96" s="29"/>
      <c r="L96" s="29"/>
      <c r="M96" s="29"/>
      <c r="N96" s="29"/>
      <c r="O96" s="29"/>
      <c r="P96" s="29"/>
      <c r="Q96" s="29"/>
      <c r="R96" s="29"/>
      <c r="S96" s="29"/>
      <c r="T96" s="29"/>
      <c r="U96" s="29"/>
      <c r="V96" s="29"/>
      <c r="W96" s="29"/>
      <c r="X96" s="29"/>
      <c r="Y96" s="29"/>
      <c r="Z96" s="29"/>
      <c r="AA96" s="29"/>
      <c r="AB96" s="29"/>
      <c r="AC96" s="29"/>
      <c r="AD96" s="29"/>
      <c r="AE96" s="29"/>
      <c r="AF96" s="29"/>
      <c r="AG96" s="29"/>
      <c r="AH96" s="29"/>
      <c r="AI96" s="29"/>
      <c r="AJ96" s="29"/>
      <c r="AK96" s="29"/>
      <c r="AL96" s="29"/>
      <c r="AM96" s="29"/>
      <c r="AN96" s="29"/>
      <c r="AO96" s="29"/>
      <c r="AP96" s="29"/>
      <c r="AQ96" s="29"/>
      <c r="AR96" s="29"/>
      <c r="AS96" s="29"/>
      <c r="AT96" s="29"/>
      <c r="AU96" s="29"/>
      <c r="AV96" s="29"/>
      <c r="AW96" s="29"/>
      <c r="AX96" s="29"/>
      <c r="AY96" s="29"/>
      <c r="AZ96" s="29"/>
      <c r="BA96" s="29"/>
      <c r="BB96" s="29"/>
      <c r="BC96" s="29"/>
      <c r="BD96" s="29"/>
      <c r="BE96" s="29"/>
      <c r="BF96" s="29"/>
      <c r="BG96" s="29"/>
      <c r="BH96" s="29"/>
      <c r="BI96" s="29"/>
      <c r="BJ96" s="29"/>
      <c r="BK96" s="29"/>
      <c r="BL96" s="29"/>
      <c r="BM96" s="29"/>
      <c r="BN96" s="29"/>
      <c r="BO96" s="29"/>
      <c r="BP96" s="29"/>
      <c r="BQ96" s="29"/>
      <c r="BR96" s="29"/>
      <c r="BS96" s="29"/>
      <c r="BT96" s="29"/>
      <c r="BU96" s="29"/>
      <c r="BV96" s="29"/>
      <c r="BW96" s="29"/>
      <c r="BX96" s="29"/>
      <c r="BY96" s="29"/>
      <c r="BZ96" s="29"/>
      <c r="CA96" s="29"/>
      <c r="CB96" s="29"/>
      <c r="CC96" s="29"/>
      <c r="CD96" s="29"/>
      <c r="CE96" s="29"/>
      <c r="CF96" s="29"/>
      <c r="CG96" s="29"/>
      <c r="CH96" s="29"/>
      <c r="CI96" s="29"/>
      <c r="CJ96" s="29"/>
      <c r="CK96" s="29"/>
      <c r="CL96" s="29"/>
      <c r="CM96" s="29"/>
      <c r="CN96" s="29"/>
      <c r="CO96" s="29"/>
      <c r="CP96" s="29"/>
      <c r="CQ96" s="29"/>
      <c r="CR96" s="29"/>
      <c r="CS96" s="29"/>
      <c r="CT96" s="29"/>
      <c r="CU96" s="29"/>
      <c r="CV96" s="29"/>
      <c r="CW96" s="29"/>
      <c r="CX96" s="29"/>
      <c r="CY96" s="29"/>
      <c r="CZ96" s="29"/>
      <c r="DA96" s="29"/>
      <c r="DB96" s="29"/>
      <c r="DC96" s="29"/>
      <c r="DD96" s="29"/>
      <c r="DE96" s="29"/>
      <c r="DF96" s="29"/>
      <c r="DG96" s="29"/>
      <c r="DH96" s="29"/>
      <c r="DI96" s="29"/>
    </row>
    <row r="97" spans="1:113" ht="33" customHeight="1" x14ac:dyDescent="0.4">
      <c r="A97" s="21"/>
      <c r="B97" s="42"/>
      <c r="C97" s="42"/>
      <c r="D97" s="29"/>
      <c r="E97" s="13"/>
      <c r="F97" s="29"/>
      <c r="G97" s="29"/>
      <c r="H97" s="29"/>
      <c r="I97" s="29"/>
      <c r="J97" s="29"/>
      <c r="K97" s="29"/>
      <c r="L97" s="29"/>
      <c r="M97" s="29"/>
      <c r="N97" s="29"/>
      <c r="O97" s="29"/>
      <c r="P97" s="29"/>
    </row>
    <row r="98" spans="1:113" s="7" customFormat="1" ht="24.75" customHeight="1" x14ac:dyDescent="0.4">
      <c r="A98" s="21"/>
      <c r="B98" s="37"/>
      <c r="C98" s="37"/>
      <c r="D98" s="29"/>
      <c r="E98" s="13"/>
      <c r="F98" s="29"/>
      <c r="G98" s="29"/>
      <c r="H98" s="29"/>
      <c r="I98" s="29"/>
      <c r="J98" s="29"/>
      <c r="K98" s="29"/>
      <c r="L98" s="29"/>
      <c r="M98" s="29"/>
      <c r="N98" s="29"/>
      <c r="O98" s="29"/>
      <c r="P98" s="29"/>
      <c r="Q98" s="29"/>
      <c r="R98" s="29"/>
      <c r="S98" s="29"/>
      <c r="T98" s="29"/>
      <c r="U98" s="29"/>
      <c r="V98" s="29"/>
      <c r="W98" s="29"/>
      <c r="X98" s="29"/>
      <c r="Y98" s="29"/>
      <c r="Z98" s="29"/>
      <c r="AA98" s="29"/>
      <c r="AB98" s="29"/>
      <c r="AC98" s="29"/>
      <c r="AD98" s="29"/>
      <c r="AE98" s="29"/>
      <c r="AF98" s="29"/>
      <c r="AG98" s="29"/>
      <c r="AH98" s="29"/>
      <c r="AI98" s="29"/>
      <c r="AJ98" s="29"/>
      <c r="AK98" s="29"/>
      <c r="AL98" s="29"/>
      <c r="AM98" s="29"/>
      <c r="AN98" s="29"/>
      <c r="AO98" s="29"/>
      <c r="AP98" s="29"/>
      <c r="AQ98" s="29"/>
      <c r="AR98" s="29"/>
      <c r="AS98" s="29"/>
      <c r="AT98" s="29"/>
      <c r="AU98" s="29"/>
      <c r="AV98" s="29"/>
      <c r="AW98" s="29"/>
      <c r="AX98" s="29"/>
      <c r="AY98" s="29"/>
      <c r="AZ98" s="29"/>
      <c r="BA98" s="29"/>
      <c r="BB98" s="29"/>
      <c r="BC98" s="29"/>
      <c r="BD98" s="29"/>
      <c r="BE98" s="29"/>
      <c r="BF98" s="29"/>
      <c r="BG98" s="29"/>
      <c r="BH98" s="29"/>
      <c r="BI98" s="29"/>
      <c r="BJ98" s="29"/>
      <c r="BK98" s="29"/>
      <c r="BL98" s="29"/>
      <c r="BM98" s="29"/>
      <c r="BN98" s="29"/>
      <c r="BO98" s="29"/>
      <c r="BP98" s="29"/>
      <c r="BQ98" s="29"/>
      <c r="BR98" s="29"/>
      <c r="BS98" s="29"/>
      <c r="BT98" s="29"/>
      <c r="BU98" s="29"/>
      <c r="BV98" s="29"/>
      <c r="BW98" s="29"/>
      <c r="BX98" s="29"/>
      <c r="BY98" s="29"/>
      <c r="BZ98" s="29"/>
      <c r="CA98" s="29"/>
      <c r="CB98" s="29"/>
      <c r="CC98" s="29"/>
      <c r="CD98" s="29"/>
      <c r="CE98" s="29"/>
      <c r="CF98" s="29"/>
      <c r="CG98" s="29"/>
      <c r="CH98" s="29"/>
      <c r="CI98" s="29"/>
      <c r="CJ98" s="29"/>
      <c r="CK98" s="29"/>
      <c r="CL98" s="29"/>
      <c r="CM98" s="29"/>
      <c r="CN98" s="29"/>
      <c r="CO98" s="29"/>
      <c r="CP98" s="29"/>
      <c r="CQ98" s="29"/>
      <c r="CR98" s="29"/>
      <c r="CS98" s="29"/>
      <c r="CT98" s="29"/>
      <c r="CU98" s="29"/>
      <c r="CV98" s="29"/>
      <c r="CW98" s="29"/>
      <c r="CX98" s="29"/>
      <c r="CY98" s="29"/>
      <c r="CZ98" s="29"/>
      <c r="DA98" s="29"/>
      <c r="DB98" s="29"/>
      <c r="DC98" s="29"/>
      <c r="DD98" s="29"/>
      <c r="DE98" s="29"/>
      <c r="DF98" s="29"/>
      <c r="DG98" s="29"/>
      <c r="DH98" s="29"/>
      <c r="DI98" s="29"/>
    </row>
    <row r="99" spans="1:113" ht="21" x14ac:dyDescent="0.35">
      <c r="B99" s="43"/>
      <c r="C99" s="43"/>
      <c r="D99" s="44"/>
      <c r="E99" s="13"/>
      <c r="F99" s="29"/>
      <c r="G99" s="29"/>
      <c r="H99" s="29"/>
      <c r="I99" s="29"/>
      <c r="J99" s="29"/>
      <c r="K99" s="29"/>
      <c r="L99" s="29"/>
      <c r="M99" s="29"/>
      <c r="N99" s="29"/>
      <c r="O99" s="29"/>
      <c r="P99" s="29"/>
    </row>
    <row r="100" spans="1:113" ht="21" x14ac:dyDescent="0.35">
      <c r="B100" s="38"/>
      <c r="C100" s="38"/>
      <c r="D100" s="44"/>
      <c r="E100" s="13"/>
      <c r="F100" s="29"/>
      <c r="G100" s="29"/>
      <c r="H100" s="29"/>
      <c r="I100" s="29"/>
      <c r="J100" s="29"/>
      <c r="K100" s="29"/>
      <c r="L100" s="29"/>
      <c r="M100" s="29"/>
      <c r="N100" s="29"/>
      <c r="O100" s="29"/>
      <c r="P100" s="29"/>
    </row>
    <row r="101" spans="1:113" ht="21" x14ac:dyDescent="0.35">
      <c r="B101" s="38"/>
      <c r="C101" s="38"/>
      <c r="D101" s="44"/>
      <c r="E101" s="13"/>
      <c r="F101" s="29"/>
      <c r="G101" s="29"/>
      <c r="H101" s="29"/>
      <c r="I101" s="29"/>
      <c r="J101" s="29"/>
      <c r="K101" s="29"/>
      <c r="L101" s="29"/>
      <c r="M101" s="29"/>
      <c r="N101" s="29"/>
      <c r="O101" s="29"/>
      <c r="P101" s="29"/>
    </row>
    <row r="102" spans="1:113" x14ac:dyDescent="0.25">
      <c r="B102" s="29"/>
      <c r="C102" s="29"/>
      <c r="D102" s="29"/>
      <c r="E102" s="29"/>
      <c r="F102" s="29"/>
      <c r="G102" s="29"/>
      <c r="H102" s="29"/>
      <c r="I102" s="29"/>
      <c r="J102" s="29"/>
      <c r="K102" s="29"/>
      <c r="L102" s="29"/>
      <c r="M102" s="29"/>
      <c r="N102" s="29"/>
      <c r="O102" s="29"/>
      <c r="P102" s="29"/>
    </row>
    <row r="103" spans="1:113" ht="21" x14ac:dyDescent="0.35">
      <c r="B103" s="26"/>
      <c r="C103" s="26"/>
      <c r="D103" s="44"/>
      <c r="E103" s="29"/>
      <c r="F103" s="29"/>
      <c r="G103" s="29"/>
      <c r="H103" s="29"/>
      <c r="I103" s="29"/>
      <c r="J103" s="29"/>
      <c r="K103" s="29"/>
      <c r="L103" s="29"/>
      <c r="M103" s="29"/>
      <c r="N103" s="29"/>
      <c r="O103" s="29"/>
      <c r="P103" s="29"/>
    </row>
    <row r="104" spans="1:113" x14ac:dyDescent="0.25">
      <c r="B104" s="29"/>
      <c r="C104" s="29"/>
      <c r="D104" s="29"/>
      <c r="E104" s="29"/>
      <c r="F104" s="29"/>
      <c r="G104" s="29"/>
      <c r="H104" s="29"/>
      <c r="I104" s="29"/>
      <c r="J104" s="29"/>
      <c r="K104" s="29"/>
      <c r="L104" s="29"/>
      <c r="M104" s="29"/>
      <c r="N104" s="29"/>
      <c r="O104" s="29"/>
      <c r="P104" s="29"/>
    </row>
    <row r="105" spans="1:113" x14ac:dyDescent="0.25">
      <c r="B105" s="29"/>
      <c r="C105" s="29"/>
      <c r="D105" s="29"/>
      <c r="E105" s="29"/>
      <c r="F105" s="29"/>
      <c r="G105" s="29"/>
      <c r="H105" s="29"/>
      <c r="I105" s="29"/>
      <c r="J105" s="29"/>
      <c r="K105" s="29"/>
      <c r="L105" s="29"/>
      <c r="M105" s="29"/>
      <c r="N105" s="29"/>
      <c r="O105" s="29"/>
      <c r="P105" s="29"/>
    </row>
    <row r="106" spans="1:113" x14ac:dyDescent="0.25">
      <c r="B106" s="29"/>
      <c r="C106" s="29"/>
      <c r="D106" s="29"/>
      <c r="E106" s="29"/>
      <c r="F106" s="29"/>
      <c r="G106" s="29"/>
      <c r="H106" s="29"/>
      <c r="I106" s="29"/>
      <c r="J106" s="29"/>
      <c r="K106" s="29"/>
      <c r="L106" s="29"/>
      <c r="M106" s="29"/>
      <c r="N106" s="29"/>
      <c r="O106" s="29"/>
      <c r="P106" s="29"/>
    </row>
    <row r="107" spans="1:113" x14ac:dyDescent="0.25">
      <c r="B107" s="29"/>
      <c r="C107" s="29"/>
      <c r="D107" s="29"/>
      <c r="E107" s="29"/>
      <c r="F107" s="29"/>
      <c r="G107" s="29"/>
      <c r="H107" s="29"/>
      <c r="I107" s="29"/>
      <c r="J107" s="29"/>
      <c r="K107" s="29"/>
      <c r="L107" s="29"/>
      <c r="M107" s="29"/>
      <c r="N107" s="29"/>
      <c r="O107" s="29"/>
      <c r="P107" s="29"/>
    </row>
    <row r="108" spans="1:113" x14ac:dyDescent="0.25">
      <c r="B108" s="29"/>
      <c r="C108" s="29"/>
      <c r="D108" s="29"/>
      <c r="E108" s="29"/>
      <c r="F108" s="29"/>
      <c r="G108" s="29"/>
      <c r="H108" s="29"/>
      <c r="I108" s="29"/>
      <c r="J108" s="29"/>
      <c r="K108" s="29"/>
      <c r="L108" s="29"/>
      <c r="M108" s="29"/>
      <c r="N108" s="29"/>
      <c r="O108" s="29"/>
      <c r="P108" s="29"/>
    </row>
    <row r="109" spans="1:113" x14ac:dyDescent="0.25">
      <c r="B109" s="29"/>
      <c r="C109" s="29"/>
      <c r="D109" s="29"/>
      <c r="E109" s="29"/>
      <c r="F109" s="29"/>
      <c r="G109" s="29"/>
      <c r="H109" s="29"/>
      <c r="I109" s="29"/>
      <c r="J109" s="29"/>
      <c r="K109" s="29"/>
      <c r="L109" s="29"/>
      <c r="M109" s="29"/>
      <c r="N109" s="29"/>
      <c r="O109" s="29"/>
      <c r="P109" s="29"/>
    </row>
    <row r="110" spans="1:113" x14ac:dyDescent="0.25">
      <c r="B110" s="29"/>
      <c r="C110" s="29"/>
      <c r="D110" s="29"/>
      <c r="E110" s="29"/>
      <c r="F110" s="29"/>
      <c r="G110" s="29"/>
      <c r="H110" s="29"/>
      <c r="I110" s="29"/>
      <c r="J110" s="29"/>
      <c r="K110" s="29"/>
      <c r="L110" s="29"/>
      <c r="M110" s="29"/>
      <c r="N110" s="29"/>
      <c r="O110" s="29"/>
      <c r="P110" s="29"/>
    </row>
    <row r="111" spans="1:113" x14ac:dyDescent="0.25">
      <c r="B111" s="29"/>
      <c r="C111" s="29"/>
      <c r="D111" s="29"/>
      <c r="E111" s="29"/>
      <c r="F111" s="29"/>
      <c r="G111" s="29"/>
      <c r="H111" s="29"/>
      <c r="I111" s="29"/>
      <c r="J111" s="29"/>
      <c r="K111" s="29"/>
      <c r="L111" s="29"/>
      <c r="M111" s="29"/>
      <c r="N111" s="29"/>
      <c r="O111" s="29"/>
      <c r="P111" s="29"/>
    </row>
  </sheetData>
  <sheetProtection algorithmName="SHA-512" hashValue="19LkoXUeh6KH1xqoYJaR8KRES80ktEyUXSLqTgel7+QrJ+Wq0FckKDIa1oUSEzhopxtHkicS1ymsjZYvKM06bQ==" saltValue="gIvzHHwKY1+GyJO7N0jkHg==" spinCount="100000" sheet="1" objects="1" scenarios="1"/>
  <mergeCells count="3">
    <mergeCell ref="B2:AQ2"/>
    <mergeCell ref="B52:B53"/>
    <mergeCell ref="D79:G79"/>
  </mergeCells>
  <pageMargins left="0.7" right="0.7" top="0.75" bottom="0.75" header="0.3" footer="0.3"/>
  <pageSetup paperSize="12" orientation="portrait" horizontalDpi="300" verticalDpi="300" r:id="rId1"/>
  <headerFooter>
    <oddHeader>&amp;C&amp;"Arial"&amp;12&amp;KA80000 OFFICIAL&amp;1#_x000D_</oddHeader>
  </headerFooter>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75B6F23F-A8E2-44B1-AB7C-49324EEA6729}">
          <x14:formula1>
            <xm:f>'Dam dimensions'!$A$2:$A$3</xm:f>
          </x14:formula1>
          <xm:sqref>B27 C27:C28</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48D0B-065F-4FFE-8F6D-57B8D5C466AB}">
  <dimension ref="A1:AM223"/>
  <sheetViews>
    <sheetView zoomScaleNormal="100" workbookViewId="0">
      <selection activeCell="D7" sqref="D7"/>
    </sheetView>
  </sheetViews>
  <sheetFormatPr defaultRowHeight="15" x14ac:dyDescent="0.25"/>
  <cols>
    <col min="1" max="1" width="9.140625" style="20"/>
    <col min="2" max="2" width="62.7109375" bestFit="1" customWidth="1"/>
    <col min="3" max="3" width="39" bestFit="1" customWidth="1"/>
    <col min="4" max="4" width="66.5703125" bestFit="1" customWidth="1"/>
    <col min="5" max="5" width="46.7109375" bestFit="1" customWidth="1"/>
    <col min="6" max="6" width="46.28515625" bestFit="1" customWidth="1"/>
    <col min="7" max="7" width="46.28515625" customWidth="1"/>
    <col min="8" max="8" width="32" bestFit="1" customWidth="1"/>
    <col min="9" max="10" width="27.42578125" hidden="1" customWidth="1"/>
    <col min="11" max="11" width="30.28515625" hidden="1" customWidth="1"/>
    <col min="12" max="13" width="36" hidden="1" customWidth="1"/>
    <col min="14" max="14" width="0" hidden="1" customWidth="1"/>
    <col min="15" max="15" width="18.85546875" bestFit="1" customWidth="1"/>
  </cols>
  <sheetData>
    <row r="1" spans="1:39" s="6" customFormat="1" ht="18.95" customHeight="1" x14ac:dyDescent="0.25">
      <c r="A1" s="20"/>
    </row>
    <row r="2" spans="1:39" ht="72.95" customHeight="1" x14ac:dyDescent="1.4">
      <c r="B2" s="200" t="s">
        <v>193</v>
      </c>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row>
    <row r="3" spans="1:39" s="6" customFormat="1" ht="18.600000000000001" customHeight="1" x14ac:dyDescent="0.25">
      <c r="A3" s="20"/>
    </row>
    <row r="4" spans="1:39" s="6" customFormat="1" ht="29.1" customHeight="1" x14ac:dyDescent="0.4">
      <c r="A4" s="21" t="s">
        <v>57</v>
      </c>
      <c r="B4" s="201" t="s">
        <v>243</v>
      </c>
      <c r="C4" s="201"/>
      <c r="D4" s="201"/>
      <c r="E4" s="201"/>
      <c r="F4" s="201"/>
      <c r="G4" s="201"/>
      <c r="H4" s="201"/>
      <c r="I4" s="201"/>
      <c r="J4" s="201"/>
      <c r="K4" s="201"/>
      <c r="L4" s="201"/>
      <c r="M4" s="201"/>
      <c r="N4" s="201"/>
      <c r="O4" s="201"/>
      <c r="P4" s="201"/>
      <c r="Q4" s="201"/>
      <c r="R4" s="201"/>
      <c r="S4" s="201"/>
      <c r="T4" s="201"/>
      <c r="U4" s="201"/>
      <c r="V4" s="201"/>
      <c r="W4" s="201"/>
      <c r="X4" s="201"/>
      <c r="Y4" s="201"/>
      <c r="Z4" s="201"/>
      <c r="AA4" s="201"/>
      <c r="AB4" s="201"/>
      <c r="AC4" s="201"/>
      <c r="AD4" s="201"/>
      <c r="AE4" s="201"/>
      <c r="AF4" s="201"/>
      <c r="AG4" s="201"/>
      <c r="AH4" s="201"/>
      <c r="AI4" s="201"/>
      <c r="AJ4" s="201"/>
      <c r="AK4" s="201"/>
      <c r="AL4" s="201"/>
      <c r="AM4" s="201"/>
    </row>
    <row r="5" spans="1:39" s="7" customFormat="1" ht="30.95" customHeight="1" x14ac:dyDescent="0.35">
      <c r="A5" s="20"/>
      <c r="B5" s="11" t="s">
        <v>194</v>
      </c>
      <c r="C5" s="11" t="s">
        <v>195</v>
      </c>
      <c r="D5" s="11"/>
      <c r="E5" s="11"/>
      <c r="F5" s="11"/>
      <c r="G5" s="11"/>
    </row>
    <row r="6" spans="1:39" ht="21" x14ac:dyDescent="0.35">
      <c r="B6" s="8" t="s">
        <v>76</v>
      </c>
      <c r="C6" s="176">
        <f>'Property and household details'!C88</f>
        <v>0</v>
      </c>
      <c r="D6" s="47"/>
      <c r="E6" s="47"/>
      <c r="F6" s="8"/>
      <c r="G6" s="8"/>
    </row>
    <row r="7" spans="1:39" ht="21" x14ac:dyDescent="0.35">
      <c r="B7" s="8" t="s">
        <v>77</v>
      </c>
      <c r="C7" s="176">
        <f>'Property and household details'!C89</f>
        <v>0</v>
      </c>
      <c r="D7" s="47"/>
      <c r="E7" s="47"/>
      <c r="F7" s="8"/>
      <c r="G7" s="8"/>
    </row>
    <row r="8" spans="1:39" ht="21" x14ac:dyDescent="0.35">
      <c r="B8" s="8" t="s">
        <v>196</v>
      </c>
      <c r="C8" s="176" t="e">
        <f>'Property and household details'!E41</f>
        <v>#VALUE!</v>
      </c>
      <c r="D8" s="47"/>
      <c r="E8" s="47"/>
      <c r="F8" s="8"/>
      <c r="G8" s="8"/>
    </row>
    <row r="9" spans="1:39" ht="21" x14ac:dyDescent="0.35">
      <c r="B9" s="8" t="s">
        <v>197</v>
      </c>
      <c r="C9" s="176">
        <f>'Property and household details'!D47</f>
        <v>0</v>
      </c>
      <c r="D9" s="47"/>
      <c r="E9" s="47"/>
      <c r="F9" s="8"/>
      <c r="G9" s="8"/>
    </row>
    <row r="10" spans="1:39" ht="21" x14ac:dyDescent="0.35">
      <c r="B10" s="8" t="s">
        <v>87</v>
      </c>
      <c r="C10" s="176">
        <f>'Property and household details'!C52</f>
        <v>0</v>
      </c>
      <c r="D10" s="47"/>
      <c r="E10" s="47"/>
      <c r="F10" s="8"/>
      <c r="G10" s="8"/>
    </row>
    <row r="11" spans="1:39" ht="21" x14ac:dyDescent="0.35">
      <c r="B11" s="8" t="s">
        <v>218</v>
      </c>
      <c r="C11" s="176">
        <f>SUM('On-farm water storage'!O6:O26)</f>
        <v>0</v>
      </c>
      <c r="D11" s="47"/>
      <c r="E11" s="47"/>
      <c r="F11" s="8"/>
      <c r="G11" s="8"/>
    </row>
    <row r="12" spans="1:39" ht="21" x14ac:dyDescent="0.35">
      <c r="B12" s="8" t="s">
        <v>219</v>
      </c>
      <c r="C12" s="176">
        <f>SUM('On-farm water storage'!P6:P26)</f>
        <v>0</v>
      </c>
      <c r="D12" s="47"/>
      <c r="E12" s="47"/>
      <c r="F12" s="8"/>
      <c r="G12" s="8"/>
    </row>
    <row r="13" spans="1:39" ht="21" x14ac:dyDescent="0.35">
      <c r="B13" s="8" t="s">
        <v>48</v>
      </c>
      <c r="C13" s="176">
        <f>'Property and household details'!C85</f>
        <v>0</v>
      </c>
      <c r="D13" s="47"/>
      <c r="E13" s="47"/>
      <c r="F13" s="8"/>
      <c r="G13" s="8"/>
    </row>
    <row r="14" spans="1:39" ht="21" x14ac:dyDescent="0.35">
      <c r="B14" s="8" t="s">
        <v>91</v>
      </c>
      <c r="C14" s="176" t="e">
        <f>SUM(C6:C13)</f>
        <v>#VALUE!</v>
      </c>
      <c r="D14" s="47"/>
      <c r="E14" s="47"/>
      <c r="F14" s="8"/>
      <c r="G14" s="8"/>
    </row>
    <row r="15" spans="1:39" ht="21" x14ac:dyDescent="0.35">
      <c r="B15" s="47"/>
      <c r="C15" s="47"/>
      <c r="D15" s="47"/>
      <c r="E15" s="47"/>
      <c r="F15" s="8"/>
      <c r="G15" s="8"/>
    </row>
    <row r="16" spans="1:39" s="6" customFormat="1" ht="21" x14ac:dyDescent="0.35">
      <c r="A16" s="20"/>
      <c r="B16" s="91"/>
      <c r="C16" s="91"/>
      <c r="D16" s="91"/>
      <c r="E16" s="91"/>
      <c r="F16" s="33"/>
      <c r="G16" s="33"/>
    </row>
    <row r="17" spans="1:7" s="12" customFormat="1" ht="63" x14ac:dyDescent="0.35">
      <c r="A17" s="21" t="s">
        <v>58</v>
      </c>
      <c r="B17" s="180" t="s">
        <v>200</v>
      </c>
      <c r="C17" s="89"/>
      <c r="D17" s="181" t="s">
        <v>280</v>
      </c>
      <c r="E17" s="89"/>
      <c r="F17" s="25"/>
      <c r="G17" s="25"/>
    </row>
    <row r="18" spans="1:7" s="6" customFormat="1" ht="21" x14ac:dyDescent="0.35">
      <c r="A18" s="20"/>
      <c r="B18" s="35" t="s">
        <v>194</v>
      </c>
      <c r="C18" s="35" t="s">
        <v>207</v>
      </c>
      <c r="D18" s="91"/>
      <c r="E18" s="91"/>
      <c r="F18" s="33"/>
      <c r="G18" s="33"/>
    </row>
    <row r="19" spans="1:7" ht="21" x14ac:dyDescent="0.35">
      <c r="B19" s="8" t="s">
        <v>201</v>
      </c>
      <c r="C19" s="176">
        <f>SUM('On-farm water storage'!C83)</f>
        <v>0</v>
      </c>
      <c r="D19" s="47"/>
      <c r="E19" s="47"/>
      <c r="F19" s="8"/>
      <c r="G19" s="8"/>
    </row>
    <row r="20" spans="1:7" ht="21" x14ac:dyDescent="0.35">
      <c r="B20" s="8" t="s">
        <v>150</v>
      </c>
      <c r="C20" s="176">
        <f>'On-farm water storage'!C84</f>
        <v>0</v>
      </c>
      <c r="D20" s="47"/>
      <c r="E20" s="47"/>
      <c r="F20" s="8"/>
      <c r="G20" s="8"/>
    </row>
    <row r="21" spans="1:7" ht="21" x14ac:dyDescent="0.35">
      <c r="B21" s="47" t="s">
        <v>202</v>
      </c>
      <c r="C21" s="176">
        <f>'On-farm water storage'!C85</f>
        <v>0</v>
      </c>
      <c r="D21" s="47"/>
      <c r="E21" s="47"/>
      <c r="F21" s="8"/>
      <c r="G21" s="8"/>
    </row>
    <row r="22" spans="1:7" ht="21" x14ac:dyDescent="0.35">
      <c r="B22" s="47" t="s">
        <v>91</v>
      </c>
      <c r="C22" s="176">
        <f>SUM(C19:C21)</f>
        <v>0</v>
      </c>
      <c r="D22" s="47"/>
      <c r="E22" s="47"/>
      <c r="F22" s="8"/>
      <c r="G22" s="8"/>
    </row>
    <row r="23" spans="1:7" s="7" customFormat="1" ht="21" x14ac:dyDescent="0.35">
      <c r="A23" s="20"/>
      <c r="B23" s="94"/>
      <c r="C23" s="94"/>
      <c r="D23" s="94"/>
      <c r="E23" s="94"/>
      <c r="F23" s="14"/>
      <c r="G23" s="14"/>
    </row>
    <row r="24" spans="1:7" s="12" customFormat="1" ht="84" x14ac:dyDescent="0.35">
      <c r="A24" s="20"/>
      <c r="B24" s="90" t="s">
        <v>205</v>
      </c>
      <c r="C24" s="89"/>
      <c r="D24" s="181" t="s">
        <v>297</v>
      </c>
      <c r="E24" s="89"/>
      <c r="F24" s="25"/>
      <c r="G24" s="25"/>
    </row>
    <row r="25" spans="1:7" s="7" customFormat="1" ht="21" x14ac:dyDescent="0.35">
      <c r="A25" s="20"/>
      <c r="B25" s="11" t="s">
        <v>194</v>
      </c>
      <c r="C25" s="11" t="s">
        <v>207</v>
      </c>
      <c r="D25" s="94"/>
      <c r="E25" s="94"/>
      <c r="F25" s="14"/>
      <c r="G25" s="14"/>
    </row>
    <row r="26" spans="1:7" ht="21" x14ac:dyDescent="0.35">
      <c r="B26" s="8" t="s">
        <v>206</v>
      </c>
      <c r="C26" s="176">
        <f>'On-farm water storage'!C89</f>
        <v>0</v>
      </c>
      <c r="D26" s="47"/>
      <c r="E26" s="47"/>
      <c r="F26" s="8"/>
      <c r="G26" s="8"/>
    </row>
    <row r="27" spans="1:7" ht="21" x14ac:dyDescent="0.35">
      <c r="B27" s="8" t="s">
        <v>150</v>
      </c>
      <c r="C27" s="176">
        <f>'On-farm water storage'!C90</f>
        <v>0</v>
      </c>
      <c r="D27" s="47"/>
      <c r="E27" s="47"/>
      <c r="F27" s="8"/>
      <c r="G27" s="8"/>
    </row>
    <row r="28" spans="1:7" ht="30" customHeight="1" x14ac:dyDescent="0.35">
      <c r="B28" s="8" t="s">
        <v>202</v>
      </c>
      <c r="C28" s="176">
        <f>'On-farm water storage'!C91</f>
        <v>0</v>
      </c>
      <c r="D28" s="47"/>
      <c r="E28" s="47"/>
      <c r="F28" s="8"/>
      <c r="G28" s="8"/>
    </row>
    <row r="29" spans="1:7" ht="30" customHeight="1" x14ac:dyDescent="0.35">
      <c r="B29" s="8" t="s">
        <v>91</v>
      </c>
      <c r="C29" s="176">
        <f>SUM(C26:C28)</f>
        <v>0</v>
      </c>
      <c r="D29" s="47"/>
      <c r="E29" s="47"/>
      <c r="F29" s="8"/>
      <c r="G29" s="8"/>
    </row>
    <row r="30" spans="1:7" ht="30" customHeight="1" x14ac:dyDescent="0.35">
      <c r="B30" s="8"/>
      <c r="C30" s="13"/>
      <c r="D30" s="47"/>
      <c r="E30" s="47"/>
      <c r="F30" s="8"/>
      <c r="G30" s="8"/>
    </row>
    <row r="31" spans="1:7" s="7" customFormat="1" ht="30" customHeight="1" x14ac:dyDescent="0.35">
      <c r="A31" s="92"/>
      <c r="B31" s="14"/>
      <c r="C31" s="17"/>
      <c r="D31" s="94"/>
      <c r="E31" s="94"/>
      <c r="F31" s="14"/>
      <c r="G31" s="14"/>
    </row>
    <row r="32" spans="1:7" s="12" customFormat="1" ht="30" customHeight="1" x14ac:dyDescent="0.35">
      <c r="A32" s="88"/>
      <c r="B32" s="90" t="s">
        <v>217</v>
      </c>
      <c r="C32" s="19"/>
      <c r="D32" s="89"/>
      <c r="E32" s="89"/>
      <c r="F32" s="25"/>
      <c r="G32" s="25"/>
    </row>
    <row r="33" spans="1:7" s="7" customFormat="1" ht="30" customHeight="1" x14ac:dyDescent="0.35">
      <c r="A33" s="92"/>
      <c r="B33" s="11" t="s">
        <v>194</v>
      </c>
      <c r="C33" s="101" t="s">
        <v>211</v>
      </c>
      <c r="D33" s="94"/>
      <c r="E33" s="94"/>
      <c r="F33" s="14"/>
      <c r="G33" s="14"/>
    </row>
    <row r="34" spans="1:7" ht="30" customHeight="1" x14ac:dyDescent="0.35">
      <c r="B34" s="8" t="s">
        <v>209</v>
      </c>
      <c r="C34" s="176">
        <f>'On-farm water supply'!C81</f>
        <v>0</v>
      </c>
      <c r="D34" s="47"/>
      <c r="E34" s="47"/>
      <c r="F34" s="8"/>
      <c r="G34" s="8"/>
    </row>
    <row r="35" spans="1:7" ht="30" customHeight="1" x14ac:dyDescent="0.35">
      <c r="B35" s="8" t="s">
        <v>210</v>
      </c>
      <c r="C35" s="176">
        <f>'On-farm water supply'!C82</f>
        <v>0</v>
      </c>
      <c r="D35" s="47"/>
      <c r="E35" s="47"/>
      <c r="F35" s="8"/>
      <c r="G35" s="8"/>
    </row>
    <row r="36" spans="1:7" ht="30" customHeight="1" x14ac:dyDescent="0.35">
      <c r="B36" s="8" t="s">
        <v>166</v>
      </c>
      <c r="C36" s="176">
        <f>'On-farm water supply'!C83</f>
        <v>0</v>
      </c>
      <c r="D36" s="47"/>
      <c r="E36" s="47"/>
      <c r="F36" s="8"/>
      <c r="G36" s="8"/>
    </row>
    <row r="37" spans="1:7" ht="30" customHeight="1" x14ac:dyDescent="0.35">
      <c r="B37" s="8" t="s">
        <v>220</v>
      </c>
      <c r="C37" s="176">
        <f>SUM('On-farm water storage'!N6:N26)</f>
        <v>0</v>
      </c>
      <c r="D37" s="47"/>
      <c r="E37" s="47"/>
      <c r="F37" s="8"/>
      <c r="G37" s="8"/>
    </row>
    <row r="38" spans="1:7" ht="30" customHeight="1" x14ac:dyDescent="0.35">
      <c r="B38" s="8" t="s">
        <v>91</v>
      </c>
      <c r="C38" s="176">
        <f>SUM(C34:C37)</f>
        <v>0</v>
      </c>
      <c r="D38" s="47"/>
      <c r="E38" s="47"/>
      <c r="F38" s="8"/>
      <c r="G38" s="8"/>
    </row>
    <row r="39" spans="1:7" ht="30" customHeight="1" x14ac:dyDescent="0.35">
      <c r="B39" s="8"/>
      <c r="C39" s="13"/>
      <c r="D39" s="47"/>
      <c r="E39" s="47"/>
      <c r="F39" s="8"/>
      <c r="G39" s="8"/>
    </row>
    <row r="40" spans="1:7" ht="30" customHeight="1" x14ac:dyDescent="0.35">
      <c r="B40" s="8"/>
      <c r="C40" s="13"/>
      <c r="D40" s="47"/>
      <c r="E40" s="47"/>
      <c r="F40" s="8"/>
      <c r="G40" s="8"/>
    </row>
    <row r="41" spans="1:7" ht="30" customHeight="1" x14ac:dyDescent="0.35">
      <c r="B41" s="8"/>
      <c r="C41" s="13"/>
      <c r="D41" s="47"/>
      <c r="E41" s="47"/>
      <c r="F41" s="8"/>
      <c r="G41" s="8"/>
    </row>
    <row r="42" spans="1:7" ht="30" customHeight="1" x14ac:dyDescent="0.35">
      <c r="B42" s="8"/>
      <c r="C42" s="13"/>
      <c r="D42" s="47"/>
      <c r="E42" s="47"/>
      <c r="F42" s="8"/>
      <c r="G42" s="8"/>
    </row>
    <row r="43" spans="1:7" ht="30" customHeight="1" x14ac:dyDescent="0.35">
      <c r="B43" s="8"/>
      <c r="C43" s="13"/>
      <c r="D43" s="47"/>
      <c r="E43" s="47"/>
      <c r="F43" s="8"/>
      <c r="G43" s="8"/>
    </row>
    <row r="44" spans="1:7" ht="30" customHeight="1" x14ac:dyDescent="0.35">
      <c r="B44" s="8"/>
      <c r="C44" s="13"/>
      <c r="D44" s="47"/>
      <c r="E44" s="47"/>
      <c r="F44" s="8"/>
      <c r="G44" s="8"/>
    </row>
    <row r="45" spans="1:7" ht="30" customHeight="1" x14ac:dyDescent="0.35">
      <c r="B45" s="8"/>
      <c r="C45" s="13"/>
      <c r="D45" s="47"/>
      <c r="E45" s="47"/>
      <c r="F45" s="8"/>
      <c r="G45" s="8"/>
    </row>
    <row r="46" spans="1:7" ht="30" customHeight="1" x14ac:dyDescent="0.35">
      <c r="B46" s="8"/>
      <c r="C46" s="13"/>
      <c r="D46" s="47"/>
      <c r="E46" s="47"/>
      <c r="F46" s="8"/>
      <c r="G46" s="8"/>
    </row>
    <row r="47" spans="1:7" s="29" customFormat="1" ht="30" customHeight="1" x14ac:dyDescent="0.35">
      <c r="A47" s="53"/>
      <c r="B47" s="102"/>
      <c r="C47" s="102"/>
      <c r="D47" s="102"/>
      <c r="E47" s="102"/>
      <c r="F47" s="27"/>
      <c r="G47" s="27"/>
    </row>
    <row r="48" spans="1:7" s="29" customFormat="1" ht="30" customHeight="1" x14ac:dyDescent="0.35">
      <c r="A48" s="53"/>
      <c r="B48" s="103"/>
      <c r="C48" s="36"/>
      <c r="D48" s="36"/>
      <c r="E48" s="36"/>
      <c r="F48" s="27"/>
      <c r="G48" s="27"/>
    </row>
    <row r="49" spans="1:7" s="29" customFormat="1" ht="30" customHeight="1" x14ac:dyDescent="0.35">
      <c r="A49" s="53"/>
      <c r="B49" s="102"/>
      <c r="C49" s="102"/>
      <c r="D49" s="102"/>
      <c r="E49" s="28"/>
      <c r="F49" s="27"/>
      <c r="G49" s="27"/>
    </row>
    <row r="50" spans="1:7" s="29" customFormat="1" ht="30" customHeight="1" x14ac:dyDescent="0.35">
      <c r="A50" s="53"/>
      <c r="B50" s="102"/>
      <c r="C50" s="102"/>
      <c r="D50" s="102"/>
      <c r="E50" s="28"/>
      <c r="F50" s="27"/>
      <c r="G50" s="27"/>
    </row>
    <row r="51" spans="1:7" s="29" customFormat="1" ht="30" customHeight="1" x14ac:dyDescent="0.35">
      <c r="A51" s="53"/>
      <c r="B51" s="102"/>
      <c r="C51" s="102"/>
      <c r="D51" s="102"/>
      <c r="E51" s="28"/>
      <c r="F51" s="27"/>
      <c r="G51" s="27"/>
    </row>
    <row r="52" spans="1:7" s="29" customFormat="1" ht="30" customHeight="1" x14ac:dyDescent="0.35">
      <c r="A52" s="53"/>
      <c r="B52" s="102"/>
      <c r="C52" s="102"/>
      <c r="D52" s="102"/>
      <c r="E52" s="28"/>
      <c r="F52" s="27"/>
      <c r="G52" s="27"/>
    </row>
    <row r="53" spans="1:7" s="29" customFormat="1" ht="30" customHeight="1" x14ac:dyDescent="0.35">
      <c r="A53" s="53"/>
      <c r="B53" s="102"/>
      <c r="C53" s="102"/>
      <c r="D53" s="102"/>
      <c r="E53" s="28"/>
      <c r="F53" s="27"/>
      <c r="G53" s="27"/>
    </row>
    <row r="54" spans="1:7" s="29" customFormat="1" ht="30" customHeight="1" x14ac:dyDescent="0.35">
      <c r="A54" s="53"/>
      <c r="B54" s="102"/>
      <c r="C54" s="102"/>
      <c r="D54" s="102"/>
      <c r="E54" s="28"/>
      <c r="F54" s="27"/>
      <c r="G54" s="27"/>
    </row>
    <row r="55" spans="1:7" s="29" customFormat="1" ht="30" customHeight="1" x14ac:dyDescent="0.35">
      <c r="A55" s="53"/>
      <c r="B55" s="102"/>
      <c r="C55" s="102"/>
      <c r="D55" s="102"/>
      <c r="E55" s="28"/>
      <c r="F55" s="27"/>
      <c r="G55" s="27"/>
    </row>
    <row r="56" spans="1:7" s="29" customFormat="1" ht="30" customHeight="1" x14ac:dyDescent="0.35">
      <c r="A56" s="53"/>
      <c r="B56" s="102"/>
      <c r="C56" s="102"/>
      <c r="D56" s="102"/>
      <c r="E56" s="28"/>
      <c r="F56" s="27"/>
      <c r="G56" s="27"/>
    </row>
    <row r="57" spans="1:7" s="29" customFormat="1" ht="30" customHeight="1" x14ac:dyDescent="0.35">
      <c r="A57" s="53"/>
      <c r="B57" s="102"/>
      <c r="C57" s="102"/>
      <c r="D57" s="102"/>
      <c r="E57" s="28"/>
      <c r="F57" s="27"/>
      <c r="G57" s="27"/>
    </row>
    <row r="58" spans="1:7" s="29" customFormat="1" ht="30" customHeight="1" x14ac:dyDescent="0.35">
      <c r="A58" s="53"/>
      <c r="B58" s="102"/>
      <c r="C58" s="102"/>
      <c r="D58" s="102"/>
      <c r="E58" s="28"/>
      <c r="F58" s="27"/>
      <c r="G58" s="27"/>
    </row>
    <row r="59" spans="1:7" s="29" customFormat="1" ht="30" customHeight="1" x14ac:dyDescent="0.35">
      <c r="A59" s="53"/>
      <c r="B59" s="102"/>
      <c r="C59" s="102"/>
      <c r="D59" s="102"/>
      <c r="E59" s="28"/>
      <c r="F59" s="27"/>
      <c r="G59" s="27"/>
    </row>
    <row r="60" spans="1:7" s="29" customFormat="1" ht="30" customHeight="1" x14ac:dyDescent="0.35">
      <c r="A60" s="53"/>
      <c r="B60" s="102"/>
      <c r="C60" s="102"/>
      <c r="D60" s="102"/>
      <c r="E60" s="28"/>
      <c r="F60" s="27"/>
      <c r="G60" s="27"/>
    </row>
    <row r="61" spans="1:7" s="29" customFormat="1" ht="30" customHeight="1" x14ac:dyDescent="0.35">
      <c r="A61" s="53"/>
      <c r="B61" s="102"/>
      <c r="C61" s="102"/>
      <c r="D61" s="102"/>
      <c r="E61" s="28"/>
      <c r="F61" s="27"/>
      <c r="G61" s="27"/>
    </row>
    <row r="62" spans="1:7" s="29" customFormat="1" ht="30" customHeight="1" x14ac:dyDescent="0.35">
      <c r="A62" s="53"/>
      <c r="B62" s="102"/>
      <c r="C62" s="102"/>
      <c r="D62" s="102"/>
      <c r="E62" s="28"/>
      <c r="F62" s="27"/>
      <c r="G62" s="27"/>
    </row>
    <row r="63" spans="1:7" s="29" customFormat="1" ht="30" customHeight="1" x14ac:dyDescent="0.35">
      <c r="A63" s="53"/>
      <c r="B63" s="102"/>
      <c r="C63" s="102"/>
      <c r="D63" s="102"/>
      <c r="E63" s="28"/>
      <c r="F63" s="27"/>
      <c r="G63" s="27"/>
    </row>
    <row r="64" spans="1:7" s="29" customFormat="1" ht="30" customHeight="1" x14ac:dyDescent="0.35">
      <c r="A64" s="53"/>
      <c r="B64" s="102"/>
      <c r="C64" s="102"/>
      <c r="D64" s="102"/>
      <c r="E64" s="28"/>
      <c r="F64" s="27"/>
      <c r="G64" s="27"/>
    </row>
    <row r="65" spans="1:39" s="29" customFormat="1" ht="30" customHeight="1" x14ac:dyDescent="0.35">
      <c r="A65" s="53"/>
      <c r="B65" s="102"/>
      <c r="C65" s="102"/>
      <c r="D65" s="102"/>
      <c r="E65" s="28"/>
      <c r="F65" s="27"/>
      <c r="G65" s="27"/>
    </row>
    <row r="66" spans="1:39" s="29" customFormat="1" ht="30" customHeight="1" x14ac:dyDescent="0.35">
      <c r="A66" s="53"/>
      <c r="B66" s="102"/>
      <c r="C66" s="102"/>
      <c r="D66" s="102"/>
      <c r="E66" s="28"/>
      <c r="F66" s="27"/>
      <c r="G66" s="27"/>
    </row>
    <row r="67" spans="1:39" s="29" customFormat="1" ht="30" customHeight="1" x14ac:dyDescent="0.35">
      <c r="A67" s="53"/>
      <c r="B67" s="102"/>
      <c r="C67" s="102"/>
      <c r="D67" s="102"/>
      <c r="E67" s="28"/>
      <c r="F67" s="27"/>
      <c r="G67" s="27"/>
    </row>
    <row r="68" spans="1:39" s="29" customFormat="1" ht="30" customHeight="1" x14ac:dyDescent="0.35">
      <c r="A68" s="53"/>
      <c r="B68" s="102"/>
      <c r="C68" s="102"/>
      <c r="D68" s="102"/>
      <c r="E68" s="28"/>
      <c r="F68" s="27"/>
      <c r="G68" s="27"/>
    </row>
    <row r="69" spans="1:39" s="29" customFormat="1" ht="30" customHeight="1" x14ac:dyDescent="0.35">
      <c r="A69" s="53"/>
      <c r="B69" s="102"/>
      <c r="C69" s="102"/>
      <c r="D69" s="102"/>
      <c r="E69" s="28"/>
      <c r="F69" s="27"/>
      <c r="G69" s="27"/>
    </row>
    <row r="70" spans="1:39" s="29" customFormat="1" ht="30" customHeight="1" x14ac:dyDescent="0.35">
      <c r="A70" s="53"/>
      <c r="B70" s="102"/>
      <c r="C70" s="102"/>
      <c r="D70" s="102"/>
      <c r="E70" s="28"/>
      <c r="F70" s="27"/>
      <c r="G70" s="27"/>
    </row>
    <row r="71" spans="1:39" s="29" customFormat="1" ht="30" customHeight="1" x14ac:dyDescent="0.35">
      <c r="A71" s="53"/>
      <c r="B71" s="102"/>
      <c r="C71" s="102"/>
      <c r="D71" s="102"/>
      <c r="E71" s="28"/>
      <c r="F71" s="27"/>
      <c r="G71" s="27"/>
    </row>
    <row r="72" spans="1:39" s="29" customFormat="1" ht="30" customHeight="1" x14ac:dyDescent="0.35">
      <c r="A72" s="53"/>
      <c r="B72" s="102"/>
      <c r="C72" s="102"/>
      <c r="D72" s="102"/>
      <c r="E72" s="28"/>
      <c r="F72" s="27"/>
      <c r="G72" s="27"/>
    </row>
    <row r="73" spans="1:39" s="29" customFormat="1" ht="21" x14ac:dyDescent="0.35">
      <c r="A73" s="53"/>
      <c r="B73" s="27"/>
      <c r="C73" s="27"/>
      <c r="D73" s="27"/>
      <c r="E73" s="27"/>
      <c r="F73" s="27"/>
      <c r="G73" s="27"/>
    </row>
    <row r="74" spans="1:39" s="29" customFormat="1" x14ac:dyDescent="0.25">
      <c r="A74" s="53"/>
      <c r="B74" s="204"/>
      <c r="C74" s="204"/>
      <c r="D74" s="204"/>
      <c r="E74" s="204"/>
      <c r="F74" s="204"/>
      <c r="G74" s="204"/>
      <c r="H74" s="204"/>
      <c r="I74" s="204"/>
      <c r="J74" s="204"/>
      <c r="K74" s="204"/>
      <c r="L74" s="204"/>
      <c r="M74" s="204"/>
      <c r="N74" s="204"/>
      <c r="O74" s="204"/>
      <c r="P74" s="204"/>
      <c r="Q74" s="204"/>
      <c r="R74" s="204"/>
      <c r="S74" s="204"/>
      <c r="T74" s="204"/>
      <c r="U74" s="204"/>
      <c r="V74" s="204"/>
      <c r="W74" s="204"/>
      <c r="X74" s="204"/>
      <c r="Y74" s="204"/>
      <c r="Z74" s="204"/>
      <c r="AA74" s="204"/>
      <c r="AB74" s="204"/>
      <c r="AC74" s="204"/>
      <c r="AD74" s="204"/>
      <c r="AE74" s="204"/>
      <c r="AF74" s="204"/>
      <c r="AG74" s="204"/>
      <c r="AH74" s="204"/>
      <c r="AI74" s="204"/>
      <c r="AJ74" s="204"/>
      <c r="AK74" s="204"/>
      <c r="AL74" s="204"/>
      <c r="AM74" s="204"/>
    </row>
    <row r="75" spans="1:39" s="29" customFormat="1" ht="24" x14ac:dyDescent="0.4">
      <c r="A75" s="104"/>
      <c r="B75" s="204"/>
      <c r="C75" s="204"/>
      <c r="D75" s="204"/>
      <c r="E75" s="204"/>
      <c r="F75" s="204"/>
      <c r="G75" s="204"/>
      <c r="H75" s="204"/>
      <c r="I75" s="204"/>
      <c r="J75" s="204"/>
      <c r="K75" s="204"/>
      <c r="L75" s="204"/>
      <c r="M75" s="204"/>
      <c r="N75" s="204"/>
      <c r="O75" s="204"/>
      <c r="P75" s="204"/>
      <c r="Q75" s="204"/>
      <c r="R75" s="204"/>
      <c r="S75" s="204"/>
      <c r="T75" s="204"/>
      <c r="U75" s="204"/>
      <c r="V75" s="204"/>
      <c r="W75" s="204"/>
      <c r="X75" s="204"/>
      <c r="Y75" s="204"/>
      <c r="Z75" s="204"/>
      <c r="AA75" s="204"/>
      <c r="AB75" s="204"/>
      <c r="AC75" s="204"/>
      <c r="AD75" s="204"/>
      <c r="AE75" s="204"/>
      <c r="AF75" s="204"/>
      <c r="AG75" s="204"/>
      <c r="AH75" s="204"/>
      <c r="AI75" s="204"/>
      <c r="AJ75" s="204"/>
      <c r="AK75" s="204"/>
      <c r="AL75" s="204"/>
      <c r="AM75" s="204"/>
    </row>
    <row r="76" spans="1:39" s="29" customFormat="1" ht="25.5" customHeight="1" x14ac:dyDescent="0.4">
      <c r="A76" s="104"/>
      <c r="B76" s="103"/>
      <c r="C76" s="103"/>
      <c r="D76" s="103"/>
      <c r="E76" s="103"/>
      <c r="F76" s="103"/>
      <c r="G76" s="103"/>
      <c r="H76" s="103"/>
      <c r="I76" s="105"/>
      <c r="J76" s="49"/>
      <c r="K76" s="49"/>
      <c r="L76" s="49"/>
      <c r="M76" s="49"/>
      <c r="N76" s="49"/>
      <c r="O76" s="49"/>
      <c r="P76" s="49"/>
      <c r="Q76" s="49"/>
      <c r="R76" s="49"/>
      <c r="S76" s="49"/>
      <c r="T76" s="49"/>
      <c r="U76" s="49"/>
      <c r="V76" s="49"/>
      <c r="W76" s="49"/>
      <c r="X76" s="49"/>
      <c r="Y76" s="49"/>
      <c r="Z76" s="49"/>
      <c r="AA76" s="49"/>
      <c r="AB76" s="49"/>
      <c r="AC76" s="49"/>
      <c r="AD76" s="49"/>
      <c r="AE76" s="49"/>
      <c r="AF76" s="49"/>
      <c r="AG76" s="49"/>
      <c r="AH76" s="49"/>
      <c r="AI76" s="49"/>
      <c r="AJ76" s="49"/>
      <c r="AK76" s="49"/>
      <c r="AL76" s="49"/>
      <c r="AM76" s="49"/>
    </row>
    <row r="77" spans="1:39" s="26" customFormat="1" ht="21" x14ac:dyDescent="0.35">
      <c r="A77" s="106"/>
      <c r="B77" s="102"/>
      <c r="C77" s="102"/>
      <c r="D77" s="102"/>
      <c r="E77" s="102"/>
      <c r="F77" s="102"/>
      <c r="G77" s="102"/>
      <c r="H77" s="28"/>
    </row>
    <row r="78" spans="1:39" s="26" customFormat="1" ht="21" x14ac:dyDescent="0.35">
      <c r="A78" s="106"/>
      <c r="B78" s="102"/>
      <c r="C78" s="102"/>
      <c r="D78" s="102"/>
      <c r="E78" s="102"/>
      <c r="F78" s="102"/>
      <c r="G78" s="102"/>
    </row>
    <row r="79" spans="1:39" s="26" customFormat="1" ht="21" x14ac:dyDescent="0.35">
      <c r="A79" s="106"/>
      <c r="B79" s="102"/>
      <c r="C79" s="102"/>
      <c r="D79" s="102"/>
      <c r="E79" s="102"/>
      <c r="F79" s="102"/>
      <c r="G79" s="102"/>
    </row>
    <row r="80" spans="1:39" s="26" customFormat="1" ht="21" x14ac:dyDescent="0.35">
      <c r="A80" s="106"/>
      <c r="B80" s="102"/>
      <c r="C80" s="102"/>
      <c r="D80" s="102"/>
      <c r="E80" s="102"/>
      <c r="F80" s="102"/>
      <c r="G80" s="102"/>
    </row>
    <row r="81" spans="1:13" s="26" customFormat="1" ht="21" x14ac:dyDescent="0.35">
      <c r="A81" s="106"/>
      <c r="B81" s="102"/>
      <c r="C81" s="102"/>
      <c r="D81" s="102"/>
      <c r="E81" s="102"/>
      <c r="F81" s="102"/>
      <c r="G81" s="102"/>
    </row>
    <row r="82" spans="1:13" s="26" customFormat="1" ht="21" x14ac:dyDescent="0.35">
      <c r="A82" s="106"/>
      <c r="B82" s="102"/>
      <c r="C82" s="102"/>
      <c r="D82" s="102"/>
      <c r="E82" s="102"/>
      <c r="F82" s="102"/>
      <c r="G82" s="102"/>
    </row>
    <row r="83" spans="1:13" s="26" customFormat="1" ht="21" x14ac:dyDescent="0.35">
      <c r="A83" s="106"/>
      <c r="B83" s="102"/>
      <c r="C83" s="102"/>
      <c r="D83" s="102"/>
      <c r="E83" s="102"/>
      <c r="F83" s="102"/>
      <c r="G83" s="102"/>
    </row>
    <row r="84" spans="1:13" s="26" customFormat="1" ht="21" x14ac:dyDescent="0.35">
      <c r="A84" s="106"/>
      <c r="B84" s="102"/>
      <c r="C84" s="102"/>
      <c r="D84" s="102"/>
      <c r="E84" s="102"/>
      <c r="F84" s="102"/>
      <c r="G84" s="102"/>
    </row>
    <row r="85" spans="1:13" s="26" customFormat="1" ht="21" x14ac:dyDescent="0.35">
      <c r="A85" s="106"/>
      <c r="B85" s="102"/>
      <c r="C85" s="102"/>
      <c r="D85" s="102"/>
      <c r="E85" s="102"/>
      <c r="F85" s="102"/>
      <c r="G85" s="102"/>
    </row>
    <row r="86" spans="1:13" s="26" customFormat="1" ht="21" x14ac:dyDescent="0.35">
      <c r="A86" s="106"/>
      <c r="B86" s="102"/>
      <c r="C86" s="102"/>
      <c r="D86" s="102"/>
      <c r="E86" s="102"/>
      <c r="F86" s="102"/>
      <c r="G86" s="102"/>
    </row>
    <row r="87" spans="1:13" s="26" customFormat="1" ht="21" x14ac:dyDescent="0.35">
      <c r="A87" s="106"/>
      <c r="B87" s="102"/>
      <c r="C87" s="102"/>
      <c r="D87" s="102"/>
      <c r="E87" s="102"/>
      <c r="F87" s="102"/>
      <c r="G87" s="102"/>
    </row>
    <row r="88" spans="1:13" s="26" customFormat="1" ht="21" x14ac:dyDescent="0.35">
      <c r="A88" s="106"/>
      <c r="B88" s="102"/>
      <c r="C88" s="102"/>
      <c r="D88" s="102"/>
      <c r="E88" s="102"/>
      <c r="F88" s="102"/>
      <c r="G88" s="102"/>
    </row>
    <row r="89" spans="1:13" s="26" customFormat="1" ht="21" x14ac:dyDescent="0.35">
      <c r="A89" s="106"/>
      <c r="B89" s="102"/>
      <c r="C89" s="102"/>
      <c r="D89" s="102"/>
      <c r="E89" s="102"/>
      <c r="F89" s="102"/>
      <c r="G89" s="102"/>
    </row>
    <row r="90" spans="1:13" s="26" customFormat="1" ht="21" x14ac:dyDescent="0.35">
      <c r="A90" s="106"/>
      <c r="B90" s="102"/>
      <c r="C90" s="102"/>
      <c r="D90" s="102"/>
      <c r="E90" s="102"/>
      <c r="F90" s="102"/>
      <c r="G90" s="102"/>
    </row>
    <row r="91" spans="1:13" s="26" customFormat="1" ht="21" x14ac:dyDescent="0.35">
      <c r="A91" s="106"/>
      <c r="B91" s="102"/>
      <c r="C91" s="102"/>
      <c r="D91" s="102"/>
      <c r="E91" s="102"/>
      <c r="F91" s="102"/>
      <c r="G91" s="102"/>
    </row>
    <row r="92" spans="1:13" s="26" customFormat="1" ht="21" x14ac:dyDescent="0.35">
      <c r="A92" s="106"/>
      <c r="B92" s="102"/>
      <c r="C92" s="102"/>
      <c r="D92" s="102"/>
      <c r="E92" s="102"/>
      <c r="F92" s="102"/>
      <c r="G92" s="102"/>
    </row>
    <row r="93" spans="1:13" s="26" customFormat="1" ht="17.25" customHeight="1" x14ac:dyDescent="0.35">
      <c r="A93" s="106"/>
      <c r="B93" s="102"/>
      <c r="C93" s="102"/>
      <c r="D93" s="102"/>
      <c r="E93" s="102"/>
      <c r="F93" s="102"/>
      <c r="G93" s="102"/>
    </row>
    <row r="94" spans="1:13" s="29" customFormat="1" x14ac:dyDescent="0.25">
      <c r="A94" s="53"/>
    </row>
    <row r="95" spans="1:13" s="29" customFormat="1" ht="32.450000000000003" customHeight="1" x14ac:dyDescent="0.4">
      <c r="A95" s="54"/>
      <c r="B95" s="37"/>
    </row>
    <row r="96" spans="1:13" s="29" customFormat="1" ht="22.5" customHeight="1" x14ac:dyDescent="0.4">
      <c r="A96" s="54"/>
      <c r="B96" s="107"/>
      <c r="C96" s="36"/>
      <c r="D96" s="36"/>
      <c r="E96" s="103"/>
      <c r="I96" s="26"/>
      <c r="J96" s="26"/>
      <c r="K96" s="26"/>
      <c r="L96" s="26"/>
      <c r="M96" s="26"/>
    </row>
    <row r="97" spans="1:14" s="26" customFormat="1" ht="21" x14ac:dyDescent="0.35">
      <c r="A97" s="106"/>
      <c r="B97" s="102"/>
      <c r="C97" s="102"/>
      <c r="D97" s="27"/>
      <c r="E97" s="36"/>
      <c r="F97" s="36"/>
      <c r="G97" s="36"/>
      <c r="I97" s="27"/>
    </row>
    <row r="98" spans="1:14" s="29" customFormat="1" ht="21" x14ac:dyDescent="0.35">
      <c r="A98" s="53"/>
      <c r="B98" s="102"/>
      <c r="C98" s="102"/>
      <c r="D98" s="27"/>
      <c r="E98" s="36"/>
      <c r="F98" s="28"/>
      <c r="G98" s="28"/>
      <c r="I98" s="27"/>
      <c r="J98" s="26"/>
      <c r="K98" s="26"/>
      <c r="L98" s="26"/>
      <c r="M98" s="26"/>
      <c r="N98" s="26"/>
    </row>
    <row r="99" spans="1:14" s="29" customFormat="1" ht="21" x14ac:dyDescent="0.35">
      <c r="A99" s="53"/>
      <c r="B99" s="102"/>
      <c r="C99" s="102"/>
      <c r="D99" s="27"/>
      <c r="E99" s="36"/>
      <c r="F99" s="28"/>
      <c r="G99" s="28"/>
      <c r="I99" s="27"/>
      <c r="J99" s="26"/>
      <c r="K99" s="26"/>
      <c r="L99" s="26"/>
      <c r="M99" s="26"/>
      <c r="N99" s="26"/>
    </row>
    <row r="100" spans="1:14" s="29" customFormat="1" ht="21" x14ac:dyDescent="0.35">
      <c r="A100" s="53"/>
      <c r="B100" s="102"/>
      <c r="C100" s="102"/>
      <c r="D100" s="27"/>
      <c r="E100" s="36"/>
      <c r="F100" s="28"/>
      <c r="G100" s="28"/>
      <c r="I100" s="27"/>
      <c r="J100" s="26"/>
      <c r="K100" s="26"/>
      <c r="L100" s="26"/>
      <c r="M100" s="26"/>
      <c r="N100" s="26"/>
    </row>
    <row r="101" spans="1:14" s="29" customFormat="1" ht="21" x14ac:dyDescent="0.35">
      <c r="A101" s="53"/>
      <c r="B101" s="102"/>
      <c r="C101" s="102"/>
      <c r="D101" s="27"/>
      <c r="E101" s="36"/>
      <c r="F101" s="28"/>
      <c r="G101" s="28"/>
      <c r="I101" s="27"/>
      <c r="J101" s="26"/>
      <c r="K101" s="26"/>
      <c r="L101" s="26"/>
      <c r="M101" s="26"/>
      <c r="N101" s="26"/>
    </row>
    <row r="102" spans="1:14" s="29" customFormat="1" ht="21" x14ac:dyDescent="0.35">
      <c r="A102" s="53"/>
      <c r="B102" s="102"/>
      <c r="C102" s="102"/>
      <c r="D102" s="27"/>
      <c r="E102" s="36"/>
      <c r="F102" s="28"/>
      <c r="G102" s="28"/>
      <c r="I102" s="27"/>
      <c r="J102" s="26"/>
      <c r="K102" s="26"/>
      <c r="L102" s="26"/>
      <c r="M102" s="26"/>
      <c r="N102" s="26"/>
    </row>
    <row r="103" spans="1:14" s="29" customFormat="1" ht="21" x14ac:dyDescent="0.35">
      <c r="A103" s="53"/>
      <c r="B103" s="102"/>
      <c r="C103" s="102"/>
      <c r="D103" s="27"/>
      <c r="E103" s="36"/>
      <c r="F103" s="28"/>
      <c r="G103" s="28"/>
      <c r="I103" s="27"/>
      <c r="J103" s="26"/>
      <c r="K103" s="26"/>
      <c r="L103" s="26"/>
      <c r="M103" s="26"/>
      <c r="N103" s="26"/>
    </row>
    <row r="104" spans="1:14" s="29" customFormat="1" ht="21" x14ac:dyDescent="0.35">
      <c r="A104" s="53"/>
      <c r="B104" s="102"/>
      <c r="C104" s="102"/>
      <c r="D104" s="27"/>
      <c r="E104" s="36"/>
      <c r="F104" s="28"/>
      <c r="G104" s="28"/>
      <c r="I104" s="27"/>
      <c r="J104" s="26"/>
      <c r="K104" s="26"/>
      <c r="L104" s="26"/>
      <c r="M104" s="26"/>
      <c r="N104" s="26"/>
    </row>
    <row r="105" spans="1:14" s="29" customFormat="1" ht="21" x14ac:dyDescent="0.35">
      <c r="A105" s="53"/>
      <c r="B105" s="102"/>
      <c r="C105" s="102"/>
      <c r="D105" s="27"/>
      <c r="E105" s="36"/>
      <c r="F105" s="28"/>
      <c r="G105" s="28"/>
      <c r="I105" s="27"/>
      <c r="J105" s="26"/>
      <c r="K105" s="26"/>
      <c r="L105" s="26"/>
      <c r="M105" s="26"/>
      <c r="N105" s="26"/>
    </row>
    <row r="106" spans="1:14" s="29" customFormat="1" ht="21" x14ac:dyDescent="0.35">
      <c r="A106" s="53"/>
      <c r="B106" s="102"/>
      <c r="C106" s="102"/>
      <c r="D106" s="27"/>
      <c r="E106" s="36"/>
      <c r="F106" s="28"/>
      <c r="G106" s="28"/>
      <c r="I106" s="27"/>
      <c r="J106" s="26"/>
      <c r="K106" s="26"/>
      <c r="L106" s="26"/>
      <c r="M106" s="26"/>
      <c r="N106" s="26"/>
    </row>
    <row r="107" spans="1:14" s="29" customFormat="1" ht="21" x14ac:dyDescent="0.35">
      <c r="A107" s="53"/>
      <c r="B107" s="102"/>
      <c r="C107" s="102"/>
      <c r="D107" s="27"/>
      <c r="E107" s="36"/>
      <c r="F107" s="28"/>
      <c r="G107" s="28"/>
      <c r="I107" s="27"/>
      <c r="J107" s="26"/>
      <c r="K107" s="26"/>
      <c r="L107" s="26"/>
      <c r="M107" s="26"/>
      <c r="N107" s="26"/>
    </row>
    <row r="108" spans="1:14" s="29" customFormat="1" ht="21" x14ac:dyDescent="0.35">
      <c r="A108" s="53"/>
      <c r="B108" s="102"/>
      <c r="C108" s="102"/>
      <c r="D108" s="27"/>
      <c r="E108" s="36"/>
      <c r="F108" s="28"/>
      <c r="G108" s="28"/>
      <c r="I108" s="27"/>
      <c r="J108" s="26"/>
      <c r="K108" s="26"/>
      <c r="L108" s="26"/>
      <c r="M108" s="26"/>
      <c r="N108" s="26"/>
    </row>
    <row r="109" spans="1:14" s="29" customFormat="1" ht="21" x14ac:dyDescent="0.35">
      <c r="A109" s="53"/>
      <c r="B109" s="102"/>
      <c r="C109" s="102"/>
      <c r="D109" s="27"/>
      <c r="E109" s="36"/>
      <c r="F109" s="28"/>
      <c r="G109" s="28"/>
      <c r="I109" s="27"/>
      <c r="J109" s="26"/>
      <c r="K109" s="26"/>
      <c r="L109" s="26"/>
      <c r="M109" s="26"/>
      <c r="N109" s="26"/>
    </row>
    <row r="110" spans="1:14" s="29" customFormat="1" ht="21" x14ac:dyDescent="0.35">
      <c r="A110" s="53"/>
      <c r="B110" s="102"/>
      <c r="C110" s="102"/>
      <c r="D110" s="27"/>
      <c r="E110" s="36"/>
      <c r="F110" s="39"/>
      <c r="G110" s="39"/>
      <c r="I110" s="27"/>
      <c r="J110" s="26"/>
      <c r="K110" s="26"/>
      <c r="L110" s="26"/>
      <c r="M110" s="26"/>
      <c r="N110" s="26"/>
    </row>
    <row r="111" spans="1:14" s="29" customFormat="1" ht="21" x14ac:dyDescent="0.35">
      <c r="A111" s="53"/>
      <c r="B111" s="102"/>
      <c r="C111" s="102"/>
      <c r="D111" s="27"/>
      <c r="E111" s="36"/>
      <c r="F111" s="28"/>
      <c r="G111" s="28"/>
      <c r="I111" s="27"/>
      <c r="J111" s="26"/>
      <c r="K111" s="26"/>
      <c r="L111" s="26"/>
      <c r="M111" s="26"/>
      <c r="N111" s="26"/>
    </row>
    <row r="112" spans="1:14" s="29" customFormat="1" ht="21" x14ac:dyDescent="0.35">
      <c r="A112" s="53"/>
      <c r="B112" s="102"/>
      <c r="C112" s="102"/>
      <c r="D112" s="27"/>
      <c r="E112" s="36"/>
      <c r="F112" s="28"/>
      <c r="G112" s="28"/>
      <c r="I112" s="27"/>
      <c r="J112" s="26"/>
      <c r="K112" s="26"/>
      <c r="L112" s="26"/>
      <c r="M112" s="26"/>
      <c r="N112" s="26"/>
    </row>
    <row r="113" spans="1:14" s="29" customFormat="1" ht="21" customHeight="1" x14ac:dyDescent="0.35">
      <c r="A113" s="53"/>
      <c r="B113" s="102"/>
      <c r="C113" s="102"/>
      <c r="D113" s="27"/>
      <c r="E113" s="36"/>
      <c r="F113" s="28"/>
      <c r="G113" s="28"/>
      <c r="I113" s="27"/>
      <c r="J113" s="26"/>
      <c r="K113" s="26"/>
      <c r="L113" s="26"/>
      <c r="M113" s="26"/>
      <c r="N113" s="26"/>
    </row>
    <row r="114" spans="1:14" s="29" customFormat="1" ht="21" x14ac:dyDescent="0.35">
      <c r="A114" s="53"/>
      <c r="B114" s="102"/>
      <c r="C114" s="102"/>
      <c r="D114" s="27"/>
      <c r="E114" s="36"/>
      <c r="F114" s="28"/>
      <c r="G114" s="28"/>
      <c r="I114" s="27"/>
      <c r="J114" s="26"/>
      <c r="K114" s="26"/>
      <c r="L114" s="26"/>
      <c r="M114" s="26"/>
      <c r="N114" s="26"/>
    </row>
    <row r="115" spans="1:14" s="29" customFormat="1" ht="24" customHeight="1" x14ac:dyDescent="0.35">
      <c r="A115" s="53"/>
      <c r="B115" s="102"/>
      <c r="C115" s="102"/>
      <c r="D115" s="27"/>
      <c r="E115" s="36"/>
      <c r="F115" s="28"/>
      <c r="G115" s="28"/>
      <c r="I115" s="27"/>
      <c r="J115" s="26"/>
      <c r="K115" s="26"/>
      <c r="L115" s="26"/>
      <c r="M115" s="26"/>
      <c r="N115" s="26"/>
    </row>
    <row r="116" spans="1:14" s="29" customFormat="1" ht="19.5" customHeight="1" x14ac:dyDescent="0.35">
      <c r="A116" s="53"/>
      <c r="B116" s="102"/>
      <c r="C116" s="102"/>
      <c r="D116" s="27"/>
      <c r="E116" s="36"/>
      <c r="F116" s="28"/>
      <c r="G116" s="28"/>
      <c r="I116" s="27"/>
      <c r="J116" s="26"/>
      <c r="K116" s="26"/>
      <c r="L116" s="26"/>
      <c r="M116" s="26"/>
      <c r="N116" s="26"/>
    </row>
    <row r="117" spans="1:14" s="29" customFormat="1" ht="21" x14ac:dyDescent="0.35">
      <c r="A117" s="53"/>
      <c r="B117" s="102"/>
      <c r="C117" s="102"/>
      <c r="D117" s="27"/>
      <c r="E117" s="36"/>
      <c r="F117" s="28"/>
      <c r="G117" s="28"/>
      <c r="I117" s="27"/>
      <c r="J117" s="26"/>
      <c r="K117" s="26"/>
      <c r="L117" s="26"/>
      <c r="M117" s="26"/>
      <c r="N117" s="26"/>
    </row>
    <row r="118" spans="1:14" s="29" customFormat="1" ht="21" x14ac:dyDescent="0.35">
      <c r="A118" s="53"/>
      <c r="B118" s="26"/>
      <c r="C118" s="26"/>
      <c r="D118" s="27"/>
      <c r="E118" s="27"/>
      <c r="F118" s="28"/>
      <c r="G118" s="28"/>
    </row>
    <row r="119" spans="1:14" s="29" customFormat="1" ht="14.25" customHeight="1" x14ac:dyDescent="0.35">
      <c r="A119" s="53"/>
      <c r="B119" s="26"/>
      <c r="C119" s="26"/>
      <c r="D119" s="27"/>
      <c r="E119" s="27"/>
      <c r="F119" s="28"/>
      <c r="G119" s="28"/>
    </row>
    <row r="120" spans="1:14" s="29" customFormat="1" ht="24" x14ac:dyDescent="0.4">
      <c r="A120" s="54"/>
      <c r="B120" s="37"/>
      <c r="C120" s="26"/>
      <c r="D120" s="27"/>
      <c r="E120" s="27"/>
      <c r="F120" s="28"/>
      <c r="G120" s="28"/>
    </row>
    <row r="121" spans="1:14" s="29" customFormat="1" ht="16.5" customHeight="1" x14ac:dyDescent="0.35">
      <c r="A121" s="53"/>
      <c r="B121" s="26"/>
      <c r="C121" s="26"/>
      <c r="D121" s="27"/>
      <c r="E121" s="27"/>
      <c r="F121" s="28"/>
      <c r="G121" s="28"/>
    </row>
    <row r="122" spans="1:14" s="29" customFormat="1" ht="21" x14ac:dyDescent="0.35">
      <c r="A122" s="53"/>
      <c r="B122" s="30"/>
      <c r="C122" s="26"/>
      <c r="D122" s="27"/>
      <c r="E122" s="27"/>
      <c r="F122" s="28"/>
      <c r="G122" s="28"/>
    </row>
    <row r="123" spans="1:14" s="29" customFormat="1" ht="21" x14ac:dyDescent="0.35">
      <c r="A123" s="53"/>
      <c r="B123" s="26"/>
      <c r="C123" s="26"/>
      <c r="D123" s="27"/>
      <c r="E123" s="27"/>
      <c r="F123" s="28"/>
      <c r="G123" s="28"/>
    </row>
    <row r="124" spans="1:14" s="29" customFormat="1" ht="18" customHeight="1" x14ac:dyDescent="0.35">
      <c r="A124" s="53"/>
      <c r="B124" s="26"/>
      <c r="C124" s="26"/>
      <c r="D124" s="26"/>
      <c r="E124" s="26"/>
      <c r="F124" s="28"/>
      <c r="G124" s="28"/>
    </row>
    <row r="125" spans="1:14" s="29" customFormat="1" ht="26.25" customHeight="1" x14ac:dyDescent="0.4">
      <c r="A125" s="54"/>
      <c r="B125" s="37"/>
      <c r="C125" s="26"/>
      <c r="D125" s="26"/>
      <c r="E125" s="26"/>
      <c r="F125" s="28"/>
      <c r="G125" s="28"/>
    </row>
    <row r="126" spans="1:14" s="29" customFormat="1" ht="15.75" customHeight="1" x14ac:dyDescent="0.35">
      <c r="A126" s="53"/>
      <c r="B126" s="26"/>
      <c r="C126" s="26"/>
      <c r="D126" s="26"/>
      <c r="E126" s="26"/>
      <c r="F126" s="28"/>
      <c r="G126" s="28"/>
    </row>
    <row r="127" spans="1:14" s="29" customFormat="1" ht="26.25" customHeight="1" x14ac:dyDescent="0.35">
      <c r="A127" s="53"/>
      <c r="B127" s="26"/>
      <c r="C127" s="36"/>
      <c r="D127" s="36"/>
      <c r="E127" s="36"/>
      <c r="F127" s="39"/>
      <c r="G127" s="39"/>
      <c r="H127" s="30"/>
    </row>
    <row r="128" spans="1:14" s="29" customFormat="1" ht="26.25" customHeight="1" x14ac:dyDescent="0.35">
      <c r="A128" s="53"/>
      <c r="B128" s="26"/>
      <c r="C128" s="27"/>
      <c r="D128" s="27"/>
      <c r="E128" s="27"/>
      <c r="F128" s="40"/>
      <c r="G128" s="40"/>
      <c r="H128" s="27"/>
    </row>
    <row r="129" spans="1:8" s="29" customFormat="1" ht="26.25" customHeight="1" x14ac:dyDescent="0.35">
      <c r="A129" s="53"/>
      <c r="B129" s="26"/>
      <c r="C129" s="26"/>
      <c r="D129" s="27"/>
      <c r="E129" s="27"/>
      <c r="F129" s="40"/>
      <c r="G129" s="40"/>
      <c r="H129" s="27"/>
    </row>
    <row r="130" spans="1:8" s="29" customFormat="1" ht="26.25" customHeight="1" x14ac:dyDescent="0.35">
      <c r="A130" s="53"/>
      <c r="B130" s="26"/>
      <c r="C130" s="30"/>
      <c r="D130" s="36"/>
      <c r="E130" s="36"/>
      <c r="F130" s="41"/>
      <c r="G130" s="41"/>
      <c r="H130" s="27"/>
    </row>
    <row r="131" spans="1:8" s="29" customFormat="1" ht="26.25" customHeight="1" x14ac:dyDescent="0.35">
      <c r="A131" s="53"/>
      <c r="B131" s="26"/>
      <c r="C131" s="27"/>
      <c r="D131" s="27"/>
      <c r="E131" s="27"/>
      <c r="F131" s="28"/>
      <c r="G131" s="28"/>
      <c r="H131" s="27"/>
    </row>
    <row r="132" spans="1:8" s="29" customFormat="1" ht="26.25" customHeight="1" x14ac:dyDescent="0.35">
      <c r="A132" s="53"/>
      <c r="B132" s="26"/>
      <c r="C132" s="27"/>
      <c r="D132" s="27"/>
      <c r="E132" s="27"/>
      <c r="F132" s="28"/>
      <c r="G132" s="28"/>
      <c r="H132" s="27"/>
    </row>
    <row r="133" spans="1:8" s="29" customFormat="1" ht="26.25" customHeight="1" x14ac:dyDescent="0.35">
      <c r="A133" s="53"/>
      <c r="B133" s="26"/>
      <c r="C133" s="36"/>
      <c r="D133" s="27"/>
      <c r="E133" s="27"/>
      <c r="F133" s="28"/>
      <c r="G133" s="28"/>
      <c r="H133" s="27"/>
    </row>
    <row r="134" spans="1:8" s="29" customFormat="1" ht="26.25" customHeight="1" x14ac:dyDescent="0.35">
      <c r="A134" s="53"/>
      <c r="B134" s="26"/>
      <c r="C134" s="27"/>
      <c r="D134" s="27"/>
      <c r="E134" s="27"/>
      <c r="F134" s="28"/>
      <c r="G134" s="28"/>
      <c r="H134" s="27"/>
    </row>
    <row r="135" spans="1:8" s="29" customFormat="1" ht="16.5" customHeight="1" x14ac:dyDescent="0.35">
      <c r="A135" s="53"/>
      <c r="B135" s="26"/>
      <c r="C135" s="26"/>
      <c r="D135" s="26"/>
      <c r="E135" s="26"/>
      <c r="F135" s="28"/>
      <c r="G135" s="28"/>
    </row>
    <row r="136" spans="1:8" s="29" customFormat="1" ht="33" customHeight="1" x14ac:dyDescent="0.4">
      <c r="A136" s="54"/>
      <c r="B136" s="42"/>
    </row>
    <row r="137" spans="1:8" s="29" customFormat="1" ht="15" customHeight="1" x14ac:dyDescent="0.4">
      <c r="A137" s="54"/>
      <c r="B137" s="37"/>
    </row>
    <row r="138" spans="1:8" s="29" customFormat="1" ht="21" x14ac:dyDescent="0.35">
      <c r="A138" s="53"/>
      <c r="B138" s="43"/>
      <c r="C138" s="44"/>
    </row>
    <row r="139" spans="1:8" s="29" customFormat="1" ht="21" x14ac:dyDescent="0.35">
      <c r="A139" s="53"/>
      <c r="B139" s="38"/>
      <c r="C139" s="44"/>
    </row>
    <row r="140" spans="1:8" s="29" customFormat="1" ht="21" x14ac:dyDescent="0.35">
      <c r="A140" s="53"/>
      <c r="B140" s="38"/>
      <c r="C140" s="44"/>
    </row>
    <row r="141" spans="1:8" s="29" customFormat="1" x14ac:dyDescent="0.25">
      <c r="A141" s="53"/>
    </row>
    <row r="142" spans="1:8" s="29" customFormat="1" ht="21" x14ac:dyDescent="0.35">
      <c r="A142" s="53"/>
      <c r="B142" s="26"/>
      <c r="C142" s="44"/>
    </row>
    <row r="143" spans="1:8" s="29" customFormat="1" x14ac:dyDescent="0.25">
      <c r="A143" s="53"/>
    </row>
    <row r="144" spans="1:8" s="29" customFormat="1" x14ac:dyDescent="0.25">
      <c r="A144" s="53"/>
    </row>
    <row r="145" spans="1:1" s="29" customFormat="1" x14ac:dyDescent="0.25">
      <c r="A145" s="53"/>
    </row>
    <row r="146" spans="1:1" s="29" customFormat="1" x14ac:dyDescent="0.25">
      <c r="A146" s="53"/>
    </row>
    <row r="147" spans="1:1" s="29" customFormat="1" x14ac:dyDescent="0.25">
      <c r="A147" s="53"/>
    </row>
    <row r="148" spans="1:1" s="29" customFormat="1" x14ac:dyDescent="0.25">
      <c r="A148" s="53"/>
    </row>
    <row r="149" spans="1:1" s="29" customFormat="1" x14ac:dyDescent="0.25">
      <c r="A149" s="53"/>
    </row>
    <row r="150" spans="1:1" s="29" customFormat="1" x14ac:dyDescent="0.25">
      <c r="A150" s="53"/>
    </row>
    <row r="151" spans="1:1" s="29" customFormat="1" x14ac:dyDescent="0.25">
      <c r="A151" s="53"/>
    </row>
    <row r="152" spans="1:1" s="29" customFormat="1" x14ac:dyDescent="0.25">
      <c r="A152" s="53"/>
    </row>
    <row r="153" spans="1:1" s="29" customFormat="1" x14ac:dyDescent="0.25">
      <c r="A153" s="53"/>
    </row>
    <row r="154" spans="1:1" s="29" customFormat="1" x14ac:dyDescent="0.25">
      <c r="A154" s="53"/>
    </row>
    <row r="155" spans="1:1" s="29" customFormat="1" x14ac:dyDescent="0.25">
      <c r="A155" s="53"/>
    </row>
    <row r="156" spans="1:1" s="29" customFormat="1" x14ac:dyDescent="0.25">
      <c r="A156" s="53"/>
    </row>
    <row r="157" spans="1:1" s="29" customFormat="1" x14ac:dyDescent="0.25">
      <c r="A157" s="53"/>
    </row>
    <row r="158" spans="1:1" s="29" customFormat="1" x14ac:dyDescent="0.25">
      <c r="A158" s="53"/>
    </row>
    <row r="159" spans="1:1" s="29" customFormat="1" x14ac:dyDescent="0.25">
      <c r="A159" s="53"/>
    </row>
    <row r="160" spans="1:1" s="29" customFormat="1" x14ac:dyDescent="0.25">
      <c r="A160" s="53"/>
    </row>
    <row r="161" spans="1:1" s="29" customFormat="1" x14ac:dyDescent="0.25">
      <c r="A161" s="53"/>
    </row>
    <row r="162" spans="1:1" s="29" customFormat="1" x14ac:dyDescent="0.25">
      <c r="A162" s="53"/>
    </row>
    <row r="163" spans="1:1" s="29" customFormat="1" x14ac:dyDescent="0.25">
      <c r="A163" s="53"/>
    </row>
    <row r="164" spans="1:1" s="29" customFormat="1" x14ac:dyDescent="0.25">
      <c r="A164" s="53"/>
    </row>
    <row r="165" spans="1:1" s="29" customFormat="1" x14ac:dyDescent="0.25">
      <c r="A165" s="53"/>
    </row>
    <row r="166" spans="1:1" s="29" customFormat="1" x14ac:dyDescent="0.25">
      <c r="A166" s="53"/>
    </row>
    <row r="167" spans="1:1" s="29" customFormat="1" x14ac:dyDescent="0.25">
      <c r="A167" s="53"/>
    </row>
    <row r="168" spans="1:1" s="29" customFormat="1" x14ac:dyDescent="0.25">
      <c r="A168" s="53"/>
    </row>
    <row r="169" spans="1:1" s="29" customFormat="1" x14ac:dyDescent="0.25">
      <c r="A169" s="53"/>
    </row>
    <row r="170" spans="1:1" s="29" customFormat="1" x14ac:dyDescent="0.25">
      <c r="A170" s="53"/>
    </row>
    <row r="171" spans="1:1" s="29" customFormat="1" x14ac:dyDescent="0.25">
      <c r="A171" s="53"/>
    </row>
    <row r="172" spans="1:1" s="29" customFormat="1" x14ac:dyDescent="0.25">
      <c r="A172" s="53"/>
    </row>
    <row r="173" spans="1:1" s="29" customFormat="1" x14ac:dyDescent="0.25">
      <c r="A173" s="53"/>
    </row>
    <row r="174" spans="1:1" s="29" customFormat="1" x14ac:dyDescent="0.25">
      <c r="A174" s="53"/>
    </row>
    <row r="175" spans="1:1" s="29" customFormat="1" x14ac:dyDescent="0.25">
      <c r="A175" s="53"/>
    </row>
    <row r="176" spans="1:1" s="29" customFormat="1" x14ac:dyDescent="0.25">
      <c r="A176" s="53"/>
    </row>
    <row r="177" spans="1:1" s="29" customFormat="1" x14ac:dyDescent="0.25">
      <c r="A177" s="53"/>
    </row>
    <row r="178" spans="1:1" s="29" customFormat="1" x14ac:dyDescent="0.25">
      <c r="A178" s="53"/>
    </row>
    <row r="179" spans="1:1" s="29" customFormat="1" x14ac:dyDescent="0.25">
      <c r="A179" s="53"/>
    </row>
    <row r="180" spans="1:1" s="29" customFormat="1" x14ac:dyDescent="0.25">
      <c r="A180" s="53"/>
    </row>
    <row r="181" spans="1:1" s="29" customFormat="1" x14ac:dyDescent="0.25">
      <c r="A181" s="53"/>
    </row>
    <row r="182" spans="1:1" s="29" customFormat="1" x14ac:dyDescent="0.25">
      <c r="A182" s="53"/>
    </row>
    <row r="183" spans="1:1" s="29" customFormat="1" x14ac:dyDescent="0.25">
      <c r="A183" s="53"/>
    </row>
    <row r="184" spans="1:1" s="29" customFormat="1" x14ac:dyDescent="0.25">
      <c r="A184" s="53"/>
    </row>
    <row r="185" spans="1:1" s="29" customFormat="1" x14ac:dyDescent="0.25">
      <c r="A185" s="53"/>
    </row>
    <row r="186" spans="1:1" s="29" customFormat="1" x14ac:dyDescent="0.25">
      <c r="A186" s="53"/>
    </row>
    <row r="187" spans="1:1" s="29" customFormat="1" x14ac:dyDescent="0.25">
      <c r="A187" s="53"/>
    </row>
    <row r="188" spans="1:1" s="29" customFormat="1" x14ac:dyDescent="0.25">
      <c r="A188" s="53"/>
    </row>
    <row r="189" spans="1:1" s="29" customFormat="1" x14ac:dyDescent="0.25">
      <c r="A189" s="53"/>
    </row>
    <row r="190" spans="1:1" s="29" customFormat="1" x14ac:dyDescent="0.25">
      <c r="A190" s="53"/>
    </row>
    <row r="191" spans="1:1" s="29" customFormat="1" x14ac:dyDescent="0.25">
      <c r="A191" s="53"/>
    </row>
    <row r="192" spans="1:1" s="29" customFormat="1" x14ac:dyDescent="0.25">
      <c r="A192" s="53"/>
    </row>
    <row r="193" spans="1:1" s="29" customFormat="1" x14ac:dyDescent="0.25">
      <c r="A193" s="53"/>
    </row>
    <row r="194" spans="1:1" s="29" customFormat="1" x14ac:dyDescent="0.25">
      <c r="A194" s="53"/>
    </row>
    <row r="195" spans="1:1" s="29" customFormat="1" x14ac:dyDescent="0.25">
      <c r="A195" s="53"/>
    </row>
    <row r="196" spans="1:1" s="29" customFormat="1" x14ac:dyDescent="0.25">
      <c r="A196" s="53"/>
    </row>
    <row r="197" spans="1:1" s="29" customFormat="1" x14ac:dyDescent="0.25">
      <c r="A197" s="53"/>
    </row>
    <row r="198" spans="1:1" s="29" customFormat="1" x14ac:dyDescent="0.25">
      <c r="A198" s="53"/>
    </row>
    <row r="199" spans="1:1" s="29" customFormat="1" x14ac:dyDescent="0.25">
      <c r="A199" s="53"/>
    </row>
    <row r="200" spans="1:1" s="29" customFormat="1" x14ac:dyDescent="0.25">
      <c r="A200" s="53"/>
    </row>
    <row r="201" spans="1:1" s="29" customFormat="1" x14ac:dyDescent="0.25">
      <c r="A201" s="53"/>
    </row>
    <row r="202" spans="1:1" s="29" customFormat="1" x14ac:dyDescent="0.25">
      <c r="A202" s="53"/>
    </row>
    <row r="203" spans="1:1" s="29" customFormat="1" x14ac:dyDescent="0.25">
      <c r="A203" s="53"/>
    </row>
    <row r="204" spans="1:1" s="29" customFormat="1" x14ac:dyDescent="0.25">
      <c r="A204" s="53"/>
    </row>
    <row r="205" spans="1:1" s="29" customFormat="1" x14ac:dyDescent="0.25">
      <c r="A205" s="53"/>
    </row>
    <row r="206" spans="1:1" s="29" customFormat="1" x14ac:dyDescent="0.25">
      <c r="A206" s="53"/>
    </row>
    <row r="207" spans="1:1" s="29" customFormat="1" x14ac:dyDescent="0.25">
      <c r="A207" s="53"/>
    </row>
    <row r="208" spans="1:1" s="29" customFormat="1" x14ac:dyDescent="0.25">
      <c r="A208" s="53"/>
    </row>
    <row r="209" spans="1:1" s="29" customFormat="1" x14ac:dyDescent="0.25">
      <c r="A209" s="53"/>
    </row>
    <row r="210" spans="1:1" s="29" customFormat="1" x14ac:dyDescent="0.25">
      <c r="A210" s="53"/>
    </row>
    <row r="211" spans="1:1" s="29" customFormat="1" x14ac:dyDescent="0.25">
      <c r="A211" s="20"/>
    </row>
    <row r="212" spans="1:1" s="29" customFormat="1" x14ac:dyDescent="0.25">
      <c r="A212" s="20"/>
    </row>
    <row r="213" spans="1:1" s="29" customFormat="1" x14ac:dyDescent="0.25">
      <c r="A213" s="20"/>
    </row>
    <row r="214" spans="1:1" s="29" customFormat="1" x14ac:dyDescent="0.25">
      <c r="A214" s="20"/>
    </row>
    <row r="215" spans="1:1" s="29" customFormat="1" x14ac:dyDescent="0.25">
      <c r="A215" s="20"/>
    </row>
    <row r="216" spans="1:1" s="29" customFormat="1" x14ac:dyDescent="0.25">
      <c r="A216" s="20"/>
    </row>
    <row r="217" spans="1:1" s="29" customFormat="1" x14ac:dyDescent="0.25">
      <c r="A217" s="20"/>
    </row>
    <row r="218" spans="1:1" s="29" customFormat="1" x14ac:dyDescent="0.25">
      <c r="A218" s="20"/>
    </row>
    <row r="219" spans="1:1" s="29" customFormat="1" x14ac:dyDescent="0.25">
      <c r="A219" s="20"/>
    </row>
    <row r="220" spans="1:1" s="29" customFormat="1" x14ac:dyDescent="0.25">
      <c r="A220" s="20"/>
    </row>
    <row r="221" spans="1:1" s="29" customFormat="1" x14ac:dyDescent="0.25">
      <c r="A221" s="20"/>
    </row>
    <row r="222" spans="1:1" s="29" customFormat="1" x14ac:dyDescent="0.25">
      <c r="A222" s="20"/>
    </row>
    <row r="223" spans="1:1" s="29" customFormat="1" x14ac:dyDescent="0.25">
      <c r="A223" s="20"/>
    </row>
  </sheetData>
  <sheetProtection algorithmName="SHA-512" hashValue="MOycE+uRejYOP9djqp07ut3+yJZSjTIEUmNIrhsuXf1krIqaE0AjHc1kWKzPDfCj+PTnwsguZsgby5vW6o4MkA==" saltValue="Zi5gwCjpjEeBez2XDBbeCA==" spinCount="100000" sheet="1" objects="1" scenarios="1"/>
  <mergeCells count="3">
    <mergeCell ref="B2:AM2"/>
    <mergeCell ref="B4:AM4"/>
    <mergeCell ref="B74:AM75"/>
  </mergeCells>
  <pageMargins left="0.7" right="0.7" top="0.75" bottom="0.75" header="0.3" footer="0.3"/>
  <pageSetup paperSize="12" orientation="portrait" horizontalDpi="300" verticalDpi="300" r:id="rId1"/>
  <headerFooter>
    <oddHeader>&amp;C&amp;"Arial"&amp;12&amp;KA80000 OFFICIAL&amp;1#_x000D_</oddHead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7AF3A81F-11AC-4477-889B-4BB26EE25020}">
          <x14:formula1>
            <xm:f>'Catchment yields'!$A$5:$A$12</xm:f>
          </x14:formula1>
          <xm:sqref>D97:D117</xm:sqref>
        </x14:dataValidation>
        <x14:dataValidation type="list" allowBlank="1" showInputMessage="1" showErrorMessage="1" xr:uid="{68D7A4D8-EBC3-4218-87A1-20DB2D5C14E8}">
          <x14:formula1>
            <xm:f>'Property deatils INPUT'!$A$3:$A$39</xm:f>
          </x14:formula1>
          <xm:sqref>B73</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47910-8BE8-4C02-B723-4C6892C8459A}">
  <dimension ref="A1:DI228"/>
  <sheetViews>
    <sheetView topLeftCell="B1" zoomScaleNormal="100" workbookViewId="0">
      <selection activeCell="B2" sqref="B2:AM2"/>
    </sheetView>
  </sheetViews>
  <sheetFormatPr defaultRowHeight="15" x14ac:dyDescent="0.25"/>
  <cols>
    <col min="1" max="1" width="9.140625" style="53"/>
    <col min="2" max="2" width="103" style="29" bestFit="1" customWidth="1"/>
    <col min="3" max="3" width="134.7109375" style="29" customWidth="1"/>
    <col min="4" max="4" width="42.42578125" style="29" bestFit="1" customWidth="1"/>
    <col min="5" max="5" width="46.7109375" style="29" bestFit="1" customWidth="1"/>
    <col min="6" max="6" width="46.28515625" style="29" bestFit="1" customWidth="1"/>
    <col min="7" max="7" width="46.28515625" style="29" customWidth="1"/>
    <col min="8" max="8" width="32" style="29" bestFit="1" customWidth="1"/>
    <col min="9" max="10" width="27.42578125" style="29" hidden="1" customWidth="1"/>
    <col min="11" max="11" width="30.28515625" style="29" hidden="1" customWidth="1"/>
    <col min="12" max="13" width="36" style="29" hidden="1" customWidth="1"/>
    <col min="14" max="14" width="0" style="29" hidden="1" customWidth="1"/>
    <col min="15" max="15" width="18.85546875" style="29" bestFit="1" customWidth="1"/>
    <col min="16" max="113" width="9.140625" style="29"/>
  </cols>
  <sheetData>
    <row r="1" spans="1:113" s="6" customFormat="1" ht="18.95" customHeight="1" x14ac:dyDescent="0.25">
      <c r="A1" s="53"/>
      <c r="B1" s="29"/>
      <c r="C1" s="29"/>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row>
    <row r="2" spans="1:113" ht="72.95" customHeight="1" x14ac:dyDescent="1.4">
      <c r="B2" s="200" t="s">
        <v>216</v>
      </c>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row>
    <row r="3" spans="1:113" ht="72.95" customHeight="1" x14ac:dyDescent="1.4">
      <c r="B3" s="184" t="s">
        <v>285</v>
      </c>
      <c r="C3" s="184" t="s">
        <v>286</v>
      </c>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62"/>
      <c r="AG3" s="162"/>
      <c r="AH3" s="162"/>
      <c r="AI3" s="162"/>
      <c r="AJ3" s="162"/>
      <c r="AK3" s="162"/>
      <c r="AL3" s="162"/>
      <c r="AM3" s="162"/>
    </row>
    <row r="4" spans="1:113" s="29" customFormat="1" ht="101.25" customHeight="1" x14ac:dyDescent="0.4">
      <c r="A4" s="54"/>
      <c r="B4" s="183" t="s">
        <v>284</v>
      </c>
      <c r="C4" s="155" t="s">
        <v>281</v>
      </c>
      <c r="D4" s="153"/>
      <c r="E4" s="153"/>
      <c r="F4" s="153"/>
      <c r="G4" s="153"/>
      <c r="H4" s="153"/>
      <c r="I4" s="153"/>
      <c r="J4" s="153"/>
      <c r="K4" s="153"/>
      <c r="L4" s="153"/>
      <c r="M4" s="153"/>
      <c r="N4" s="153"/>
      <c r="O4" s="153"/>
      <c r="P4" s="153"/>
      <c r="Q4" s="153"/>
      <c r="R4" s="153"/>
      <c r="S4" s="153"/>
      <c r="T4" s="153"/>
      <c r="U4" s="153"/>
      <c r="V4" s="153"/>
      <c r="W4" s="153"/>
      <c r="X4" s="153"/>
      <c r="Y4" s="153"/>
      <c r="Z4" s="153"/>
      <c r="AA4" s="153"/>
      <c r="AB4" s="153"/>
      <c r="AC4" s="153"/>
      <c r="AD4" s="153"/>
      <c r="AE4" s="153"/>
      <c r="AF4" s="153"/>
      <c r="AG4" s="153"/>
      <c r="AH4" s="153"/>
      <c r="AI4" s="153"/>
      <c r="AJ4" s="153"/>
      <c r="AK4" s="153"/>
      <c r="AL4" s="153"/>
      <c r="AM4" s="153"/>
    </row>
    <row r="5" spans="1:113" s="121" customFormat="1" ht="30.95" customHeight="1" x14ac:dyDescent="0.35">
      <c r="A5" s="120"/>
      <c r="B5" s="177" t="e">
        <f>Summary!C22-Summary!C14</f>
        <v>#VALUE!</v>
      </c>
      <c r="C5" s="151"/>
      <c r="D5" s="27"/>
      <c r="E5" s="27"/>
      <c r="F5" s="27"/>
      <c r="G5" s="27"/>
      <c r="H5" s="154"/>
      <c r="I5" s="154"/>
      <c r="J5" s="154"/>
      <c r="K5" s="154"/>
      <c r="L5" s="154"/>
      <c r="M5" s="154"/>
      <c r="N5" s="154"/>
      <c r="O5" s="154"/>
      <c r="P5" s="154"/>
      <c r="Q5" s="154"/>
      <c r="R5" s="154"/>
      <c r="S5" s="154"/>
      <c r="T5" s="154"/>
      <c r="U5" s="154"/>
      <c r="V5" s="154"/>
      <c r="W5" s="154"/>
      <c r="X5" s="154"/>
      <c r="Y5" s="154"/>
      <c r="Z5" s="154"/>
      <c r="AA5" s="154"/>
      <c r="AB5" s="154"/>
      <c r="AC5" s="154"/>
      <c r="AD5" s="154"/>
      <c r="AE5" s="154"/>
      <c r="AF5" s="154"/>
      <c r="AG5" s="154"/>
      <c r="AH5" s="154"/>
      <c r="AI5" s="154"/>
      <c r="AJ5" s="154"/>
      <c r="AK5" s="154"/>
      <c r="AL5" s="154"/>
      <c r="AM5" s="154"/>
      <c r="AN5" s="154"/>
      <c r="AO5" s="154"/>
      <c r="AP5" s="154"/>
      <c r="AQ5" s="154"/>
      <c r="AR5" s="154"/>
      <c r="AS5" s="154"/>
      <c r="AT5" s="154"/>
      <c r="AU5" s="154"/>
      <c r="AV5" s="154"/>
      <c r="AW5" s="154"/>
      <c r="AX5" s="154"/>
      <c r="AY5" s="154"/>
      <c r="AZ5" s="154"/>
      <c r="BA5" s="154"/>
      <c r="BB5" s="154"/>
      <c r="BC5" s="154"/>
      <c r="BD5" s="154"/>
      <c r="BE5" s="154"/>
      <c r="BF5" s="154"/>
      <c r="BG5" s="154"/>
      <c r="BH5" s="154"/>
      <c r="BI5" s="154"/>
      <c r="BJ5" s="154"/>
      <c r="BK5" s="154"/>
      <c r="BL5" s="154"/>
      <c r="BM5" s="154"/>
      <c r="BN5" s="154"/>
      <c r="BO5" s="154"/>
      <c r="BP5" s="154"/>
      <c r="BQ5" s="154"/>
      <c r="BR5" s="154"/>
      <c r="BS5" s="154"/>
      <c r="BT5" s="154"/>
      <c r="BU5" s="154"/>
      <c r="BV5" s="154"/>
      <c r="BW5" s="154"/>
      <c r="BX5" s="154"/>
      <c r="BY5" s="154"/>
      <c r="BZ5" s="154"/>
      <c r="CA5" s="154"/>
      <c r="CB5" s="154"/>
      <c r="CC5" s="154"/>
      <c r="CD5" s="154"/>
      <c r="CE5" s="154"/>
      <c r="CF5" s="154"/>
      <c r="CG5" s="154"/>
      <c r="CH5" s="154"/>
      <c r="CI5" s="154"/>
      <c r="CJ5" s="154"/>
      <c r="CK5" s="154"/>
      <c r="CL5" s="154"/>
      <c r="CM5" s="154"/>
      <c r="CN5" s="154"/>
      <c r="CO5" s="154"/>
      <c r="CP5" s="154"/>
      <c r="CQ5" s="154"/>
      <c r="CR5" s="154"/>
      <c r="CS5" s="154"/>
      <c r="CT5" s="154"/>
      <c r="CU5" s="154"/>
      <c r="CV5" s="154"/>
      <c r="CW5" s="154"/>
      <c r="CX5" s="154"/>
      <c r="CY5" s="154"/>
      <c r="CZ5" s="154"/>
      <c r="DA5" s="154"/>
      <c r="DB5" s="154"/>
      <c r="DC5" s="154"/>
      <c r="DD5" s="154"/>
      <c r="DE5" s="154"/>
      <c r="DF5" s="154"/>
      <c r="DG5" s="154"/>
      <c r="DH5" s="154"/>
      <c r="DI5" s="154"/>
    </row>
    <row r="6" spans="1:113" ht="21" x14ac:dyDescent="0.35">
      <c r="B6" s="27"/>
      <c r="C6" s="152"/>
      <c r="D6" s="102"/>
      <c r="E6" s="102"/>
      <c r="F6" s="27"/>
      <c r="G6" s="27"/>
    </row>
    <row r="7" spans="1:113" ht="162" x14ac:dyDescent="0.35">
      <c r="B7" s="185" t="s">
        <v>283</v>
      </c>
      <c r="C7" s="156" t="s">
        <v>282</v>
      </c>
      <c r="D7" s="102"/>
      <c r="E7" s="102"/>
      <c r="F7" s="27"/>
      <c r="G7" s="27"/>
    </row>
    <row r="8" spans="1:113" ht="21" x14ac:dyDescent="0.35">
      <c r="B8" s="177" t="e">
        <f>Summary!C29-Summary!C14</f>
        <v>#VALUE!</v>
      </c>
      <c r="C8" s="151"/>
      <c r="D8" s="102"/>
      <c r="E8" s="102"/>
      <c r="F8" s="27"/>
      <c r="G8" s="27"/>
    </row>
    <row r="9" spans="1:113" ht="21.75" customHeight="1" x14ac:dyDescent="0.25"/>
    <row r="10" spans="1:113" ht="81" x14ac:dyDescent="0.4">
      <c r="B10" s="186" t="s">
        <v>288</v>
      </c>
      <c r="C10" s="193" t="s">
        <v>293</v>
      </c>
      <c r="D10" s="102"/>
      <c r="E10" s="102"/>
      <c r="F10" s="27"/>
      <c r="G10" s="27"/>
    </row>
    <row r="11" spans="1:113" ht="21" x14ac:dyDescent="0.35">
      <c r="B11" s="177">
        <f>Summary!C29-Summary!C22</f>
        <v>0</v>
      </c>
      <c r="C11" s="151"/>
      <c r="D11" s="102"/>
      <c r="E11" s="102"/>
      <c r="F11" s="27"/>
      <c r="G11" s="27"/>
    </row>
    <row r="12" spans="1:113" ht="21" x14ac:dyDescent="0.35">
      <c r="B12" s="27"/>
      <c r="C12" s="152"/>
      <c r="D12" s="102"/>
      <c r="E12" s="102"/>
      <c r="F12" s="27"/>
      <c r="G12" s="27"/>
    </row>
    <row r="13" spans="1:113" ht="63" x14ac:dyDescent="0.35">
      <c r="B13" s="187" t="s">
        <v>287</v>
      </c>
      <c r="C13" s="182" t="s">
        <v>246</v>
      </c>
      <c r="D13" s="102"/>
      <c r="E13" s="102"/>
      <c r="F13" s="27"/>
      <c r="G13" s="27"/>
    </row>
    <row r="14" spans="1:113" ht="21" x14ac:dyDescent="0.35">
      <c r="B14" s="177">
        <f>Summary!C38-Summary!C22</f>
        <v>0</v>
      </c>
      <c r="C14" s="152"/>
      <c r="D14" s="102"/>
      <c r="E14" s="102"/>
      <c r="F14" s="27"/>
      <c r="G14" s="27"/>
    </row>
    <row r="15" spans="1:113" ht="21" x14ac:dyDescent="0.35">
      <c r="B15" s="27"/>
      <c r="C15" s="151"/>
      <c r="D15" s="102"/>
      <c r="E15" s="102"/>
      <c r="F15" s="27"/>
      <c r="G15" s="27"/>
    </row>
    <row r="16" spans="1:113" ht="21" x14ac:dyDescent="0.35">
      <c r="B16" s="102"/>
      <c r="C16" s="152"/>
      <c r="D16" s="102"/>
      <c r="E16" s="102"/>
      <c r="F16" s="27"/>
      <c r="G16" s="27"/>
    </row>
    <row r="17" spans="1:113" s="6" customFormat="1" ht="21" x14ac:dyDescent="0.35">
      <c r="A17" s="53"/>
      <c r="B17" s="102"/>
      <c r="C17" s="102"/>
      <c r="D17" s="102"/>
      <c r="E17" s="102"/>
      <c r="F17" s="27"/>
      <c r="G17" s="27"/>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c r="CA17" s="29"/>
      <c r="CB17" s="29"/>
      <c r="CC17" s="29"/>
      <c r="CD17" s="29"/>
      <c r="CE17" s="29"/>
      <c r="CF17" s="29"/>
      <c r="CG17" s="29"/>
      <c r="CH17" s="29"/>
      <c r="CI17" s="29"/>
      <c r="CJ17" s="29"/>
      <c r="CK17" s="29"/>
      <c r="CL17" s="29"/>
      <c r="CM17" s="29"/>
      <c r="CN17" s="29"/>
      <c r="CO17" s="29"/>
      <c r="CP17" s="29"/>
      <c r="CQ17" s="29"/>
      <c r="CR17" s="29"/>
      <c r="CS17" s="29"/>
      <c r="CT17" s="29"/>
      <c r="CU17" s="29"/>
      <c r="CV17" s="29"/>
      <c r="CW17" s="29"/>
      <c r="CX17" s="29"/>
      <c r="CY17" s="29"/>
      <c r="CZ17" s="29"/>
      <c r="DA17" s="29"/>
      <c r="DB17" s="29"/>
      <c r="DC17" s="29"/>
      <c r="DD17" s="29"/>
      <c r="DE17" s="29"/>
      <c r="DF17" s="29"/>
      <c r="DG17" s="29"/>
      <c r="DH17" s="29"/>
      <c r="DI17" s="29"/>
    </row>
    <row r="18" spans="1:113" s="12" customFormat="1" ht="24" x14ac:dyDescent="0.4">
      <c r="A18" s="54"/>
      <c r="B18" s="42"/>
      <c r="C18" s="102"/>
      <c r="D18" s="102"/>
      <c r="E18" s="102"/>
      <c r="F18" s="27"/>
      <c r="G18" s="27"/>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c r="CA18" s="29"/>
      <c r="CB18" s="29"/>
      <c r="CC18" s="29"/>
      <c r="CD18" s="29"/>
      <c r="CE18" s="29"/>
      <c r="CF18" s="29"/>
      <c r="CG18" s="29"/>
      <c r="CH18" s="29"/>
      <c r="CI18" s="29"/>
      <c r="CJ18" s="29"/>
      <c r="CK18" s="29"/>
      <c r="CL18" s="29"/>
      <c r="CM18" s="29"/>
      <c r="CN18" s="29"/>
      <c r="CO18" s="29"/>
      <c r="CP18" s="29"/>
      <c r="CQ18" s="29"/>
      <c r="CR18" s="29"/>
      <c r="CS18" s="29"/>
      <c r="CT18" s="29"/>
      <c r="CU18" s="29"/>
      <c r="CV18" s="29"/>
      <c r="CW18" s="29"/>
      <c r="CX18" s="29"/>
      <c r="CY18" s="29"/>
      <c r="CZ18" s="29"/>
      <c r="DA18" s="29"/>
      <c r="DB18" s="29"/>
      <c r="DC18" s="29"/>
      <c r="DD18" s="29"/>
      <c r="DE18" s="29"/>
      <c r="DF18" s="29"/>
      <c r="DG18" s="29"/>
      <c r="DH18" s="29"/>
      <c r="DI18" s="29"/>
    </row>
    <row r="19" spans="1:113" s="6" customFormat="1" ht="21" x14ac:dyDescent="0.35">
      <c r="A19" s="53"/>
      <c r="B19" s="36"/>
      <c r="C19" s="36"/>
      <c r="D19" s="102"/>
      <c r="E19" s="102"/>
      <c r="F19" s="27"/>
      <c r="G19" s="27"/>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c r="CA19" s="29"/>
      <c r="CB19" s="29"/>
      <c r="CC19" s="29"/>
      <c r="CD19" s="29"/>
      <c r="CE19" s="29"/>
      <c r="CF19" s="29"/>
      <c r="CG19" s="29"/>
      <c r="CH19" s="29"/>
      <c r="CI19" s="29"/>
      <c r="CJ19" s="29"/>
      <c r="CK19" s="29"/>
      <c r="CL19" s="29"/>
      <c r="CM19" s="29"/>
      <c r="CN19" s="29"/>
      <c r="CO19" s="29"/>
      <c r="CP19" s="29"/>
      <c r="CQ19" s="29"/>
      <c r="CR19" s="29"/>
      <c r="CS19" s="29"/>
      <c r="CT19" s="29"/>
      <c r="CU19" s="29"/>
      <c r="CV19" s="29"/>
      <c r="CW19" s="29"/>
      <c r="CX19" s="29"/>
      <c r="CY19" s="29"/>
      <c r="CZ19" s="29"/>
      <c r="DA19" s="29"/>
      <c r="DB19" s="29"/>
      <c r="DC19" s="29"/>
      <c r="DD19" s="29"/>
      <c r="DE19" s="29"/>
      <c r="DF19" s="29"/>
      <c r="DG19" s="29"/>
      <c r="DH19" s="29"/>
      <c r="DI19" s="29"/>
    </row>
    <row r="20" spans="1:113" ht="21" x14ac:dyDescent="0.35">
      <c r="B20" s="27"/>
      <c r="C20" s="28"/>
      <c r="D20" s="102"/>
      <c r="E20" s="102"/>
      <c r="F20" s="27"/>
      <c r="G20" s="27"/>
    </row>
    <row r="21" spans="1:113" ht="21" x14ac:dyDescent="0.35">
      <c r="B21" s="27"/>
      <c r="C21" s="28"/>
      <c r="D21" s="102"/>
      <c r="E21" s="102"/>
      <c r="F21" s="27"/>
      <c r="G21" s="27"/>
    </row>
    <row r="22" spans="1:113" ht="21" x14ac:dyDescent="0.35">
      <c r="B22" s="102"/>
      <c r="C22" s="28"/>
      <c r="D22" s="102"/>
      <c r="E22" s="102"/>
      <c r="F22" s="27"/>
      <c r="G22" s="27"/>
    </row>
    <row r="23" spans="1:113" ht="21" x14ac:dyDescent="0.35">
      <c r="B23" s="102"/>
      <c r="C23" s="28"/>
      <c r="D23" s="102"/>
      <c r="E23" s="102"/>
      <c r="F23" s="27"/>
      <c r="G23" s="27"/>
    </row>
    <row r="24" spans="1:113" s="7" customFormat="1" ht="21" x14ac:dyDescent="0.35">
      <c r="A24" s="53"/>
      <c r="B24" s="102"/>
      <c r="C24" s="102"/>
      <c r="D24" s="102"/>
      <c r="E24" s="102"/>
      <c r="F24" s="27"/>
      <c r="G24" s="27"/>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c r="BK24" s="29"/>
      <c r="BL24" s="29"/>
      <c r="BM24" s="29"/>
      <c r="BN24" s="29"/>
      <c r="BO24" s="29"/>
      <c r="BP24" s="29"/>
      <c r="BQ24" s="29"/>
      <c r="BR24" s="29"/>
      <c r="BS24" s="29"/>
      <c r="BT24" s="29"/>
      <c r="BU24" s="29"/>
      <c r="BV24" s="29"/>
      <c r="BW24" s="29"/>
      <c r="BX24" s="29"/>
      <c r="BY24" s="29"/>
      <c r="BZ24" s="29"/>
      <c r="CA24" s="29"/>
      <c r="CB24" s="29"/>
      <c r="CC24" s="29"/>
      <c r="CD24" s="29"/>
      <c r="CE24" s="29"/>
      <c r="CF24" s="29"/>
      <c r="CG24" s="29"/>
      <c r="CH24" s="29"/>
      <c r="CI24" s="29"/>
      <c r="CJ24" s="29"/>
      <c r="CK24" s="29"/>
      <c r="CL24" s="29"/>
      <c r="CM24" s="29"/>
      <c r="CN24" s="29"/>
      <c r="CO24" s="29"/>
      <c r="CP24" s="29"/>
      <c r="CQ24" s="29"/>
      <c r="CR24" s="29"/>
      <c r="CS24" s="29"/>
      <c r="CT24" s="29"/>
      <c r="CU24" s="29"/>
      <c r="CV24" s="29"/>
      <c r="CW24" s="29"/>
      <c r="CX24" s="29"/>
      <c r="CY24" s="29"/>
      <c r="CZ24" s="29"/>
      <c r="DA24" s="29"/>
      <c r="DB24" s="29"/>
      <c r="DC24" s="29"/>
      <c r="DD24" s="29"/>
      <c r="DE24" s="29"/>
      <c r="DF24" s="29"/>
      <c r="DG24" s="29"/>
      <c r="DH24" s="29"/>
      <c r="DI24" s="29"/>
    </row>
    <row r="25" spans="1:113" s="12" customFormat="1" ht="21" x14ac:dyDescent="0.35">
      <c r="A25" s="53"/>
      <c r="B25" s="117"/>
      <c r="C25" s="102"/>
      <c r="D25" s="102"/>
      <c r="E25" s="102"/>
      <c r="F25" s="27"/>
      <c r="G25" s="27"/>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c r="BK25" s="29"/>
      <c r="BL25" s="29"/>
      <c r="BM25" s="29"/>
      <c r="BN25" s="29"/>
      <c r="BO25" s="29"/>
      <c r="BP25" s="29"/>
      <c r="BQ25" s="29"/>
      <c r="BR25" s="29"/>
      <c r="BS25" s="29"/>
      <c r="BT25" s="29"/>
      <c r="BU25" s="29"/>
      <c r="BV25" s="29"/>
      <c r="BW25" s="29"/>
      <c r="BX25" s="29"/>
      <c r="BY25" s="29"/>
      <c r="BZ25" s="29"/>
      <c r="CA25" s="29"/>
      <c r="CB25" s="29"/>
      <c r="CC25" s="29"/>
      <c r="CD25" s="29"/>
      <c r="CE25" s="29"/>
      <c r="CF25" s="29"/>
      <c r="CG25" s="29"/>
      <c r="CH25" s="29"/>
      <c r="CI25" s="29"/>
      <c r="CJ25" s="29"/>
      <c r="CK25" s="29"/>
      <c r="CL25" s="29"/>
      <c r="CM25" s="29"/>
      <c r="CN25" s="29"/>
      <c r="CO25" s="29"/>
      <c r="CP25" s="29"/>
      <c r="CQ25" s="29"/>
      <c r="CR25" s="29"/>
      <c r="CS25" s="29"/>
      <c r="CT25" s="29"/>
      <c r="CU25" s="29"/>
      <c r="CV25" s="29"/>
      <c r="CW25" s="29"/>
      <c r="CX25" s="29"/>
      <c r="CY25" s="29"/>
      <c r="CZ25" s="29"/>
      <c r="DA25" s="29"/>
      <c r="DB25" s="29"/>
      <c r="DC25" s="29"/>
      <c r="DD25" s="29"/>
      <c r="DE25" s="29"/>
      <c r="DF25" s="29"/>
      <c r="DG25" s="29"/>
      <c r="DH25" s="29"/>
      <c r="DI25" s="29"/>
    </row>
    <row r="26" spans="1:113" s="7" customFormat="1" ht="21" x14ac:dyDescent="0.35">
      <c r="A26" s="53"/>
      <c r="B26" s="36"/>
      <c r="C26" s="36"/>
      <c r="D26" s="102"/>
      <c r="E26" s="102"/>
      <c r="F26" s="27"/>
      <c r="G26" s="27"/>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c r="BZ26" s="29"/>
      <c r="CA26" s="29"/>
      <c r="CB26" s="29"/>
      <c r="CC26" s="29"/>
      <c r="CD26" s="29"/>
      <c r="CE26" s="29"/>
      <c r="CF26" s="29"/>
      <c r="CG26" s="29"/>
      <c r="CH26" s="29"/>
      <c r="CI26" s="29"/>
      <c r="CJ26" s="29"/>
      <c r="CK26" s="29"/>
      <c r="CL26" s="29"/>
      <c r="CM26" s="29"/>
      <c r="CN26" s="29"/>
      <c r="CO26" s="29"/>
      <c r="CP26" s="29"/>
      <c r="CQ26" s="29"/>
      <c r="CR26" s="29"/>
      <c r="CS26" s="29"/>
      <c r="CT26" s="29"/>
      <c r="CU26" s="29"/>
      <c r="CV26" s="29"/>
      <c r="CW26" s="29"/>
      <c r="CX26" s="29"/>
      <c r="CY26" s="29"/>
      <c r="CZ26" s="29"/>
      <c r="DA26" s="29"/>
      <c r="DB26" s="29"/>
      <c r="DC26" s="29"/>
      <c r="DD26" s="29"/>
      <c r="DE26" s="29"/>
      <c r="DF26" s="29"/>
      <c r="DG26" s="29"/>
      <c r="DH26" s="29"/>
      <c r="DI26" s="29"/>
    </row>
    <row r="27" spans="1:113" ht="21" x14ac:dyDescent="0.35">
      <c r="B27" s="27"/>
      <c r="C27" s="28"/>
      <c r="D27" s="102"/>
      <c r="E27" s="102"/>
      <c r="F27" s="27"/>
      <c r="G27" s="27"/>
    </row>
    <row r="28" spans="1:113" ht="21" x14ac:dyDescent="0.35">
      <c r="B28" s="27"/>
      <c r="C28" s="28"/>
      <c r="D28" s="102"/>
      <c r="E28" s="102"/>
      <c r="F28" s="27"/>
      <c r="G28" s="27"/>
    </row>
    <row r="29" spans="1:113" ht="30" customHeight="1" x14ac:dyDescent="0.35">
      <c r="B29" s="27"/>
      <c r="C29" s="28"/>
      <c r="D29" s="102"/>
      <c r="E29" s="102"/>
      <c r="F29" s="27"/>
      <c r="G29" s="27"/>
    </row>
    <row r="30" spans="1:113" ht="30" customHeight="1" x14ac:dyDescent="0.35">
      <c r="B30" s="27"/>
      <c r="C30" s="28"/>
      <c r="D30" s="102"/>
      <c r="E30" s="102"/>
      <c r="F30" s="27"/>
      <c r="G30" s="27"/>
    </row>
    <row r="31" spans="1:113" ht="30" customHeight="1" x14ac:dyDescent="0.35">
      <c r="B31" s="27"/>
      <c r="C31" s="28"/>
      <c r="D31" s="102"/>
      <c r="E31" s="102"/>
      <c r="F31" s="27"/>
      <c r="G31" s="27"/>
    </row>
    <row r="32" spans="1:113" s="7" customFormat="1" ht="30" customHeight="1" x14ac:dyDescent="0.35">
      <c r="A32" s="53"/>
      <c r="B32" s="27"/>
      <c r="C32" s="28"/>
      <c r="D32" s="102"/>
      <c r="E32" s="102"/>
      <c r="F32" s="27"/>
      <c r="G32" s="27"/>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29"/>
      <c r="AN32" s="29"/>
      <c r="AO32" s="29"/>
      <c r="AP32" s="29"/>
      <c r="AQ32" s="29"/>
      <c r="AR32" s="29"/>
      <c r="AS32" s="29"/>
      <c r="AT32" s="29"/>
      <c r="AU32" s="29"/>
      <c r="AV32" s="29"/>
      <c r="AW32" s="29"/>
      <c r="AX32" s="29"/>
      <c r="AY32" s="29"/>
      <c r="AZ32" s="29"/>
      <c r="BA32" s="29"/>
      <c r="BB32" s="29"/>
      <c r="BC32" s="29"/>
      <c r="BD32" s="29"/>
      <c r="BE32" s="29"/>
      <c r="BF32" s="29"/>
      <c r="BG32" s="29"/>
      <c r="BH32" s="29"/>
      <c r="BI32" s="29"/>
      <c r="BJ32" s="29"/>
      <c r="BK32" s="29"/>
      <c r="BL32" s="29"/>
      <c r="BM32" s="29"/>
      <c r="BN32" s="29"/>
      <c r="BO32" s="29"/>
      <c r="BP32" s="29"/>
      <c r="BQ32" s="29"/>
      <c r="BR32" s="29"/>
      <c r="BS32" s="29"/>
      <c r="BT32" s="29"/>
      <c r="BU32" s="29"/>
      <c r="BV32" s="29"/>
      <c r="BW32" s="29"/>
      <c r="BX32" s="29"/>
      <c r="BY32" s="29"/>
      <c r="BZ32" s="29"/>
      <c r="CA32" s="29"/>
      <c r="CB32" s="29"/>
      <c r="CC32" s="29"/>
      <c r="CD32" s="29"/>
      <c r="CE32" s="29"/>
      <c r="CF32" s="29"/>
      <c r="CG32" s="29"/>
      <c r="CH32" s="29"/>
      <c r="CI32" s="29"/>
      <c r="CJ32" s="29"/>
      <c r="CK32" s="29"/>
      <c r="CL32" s="29"/>
      <c r="CM32" s="29"/>
      <c r="CN32" s="29"/>
      <c r="CO32" s="29"/>
      <c r="CP32" s="29"/>
      <c r="CQ32" s="29"/>
      <c r="CR32" s="29"/>
      <c r="CS32" s="29"/>
      <c r="CT32" s="29"/>
      <c r="CU32" s="29"/>
      <c r="CV32" s="29"/>
      <c r="CW32" s="29"/>
      <c r="CX32" s="29"/>
      <c r="CY32" s="29"/>
      <c r="CZ32" s="29"/>
      <c r="DA32" s="29"/>
      <c r="DB32" s="29"/>
      <c r="DC32" s="29"/>
      <c r="DD32" s="29"/>
      <c r="DE32" s="29"/>
      <c r="DF32" s="29"/>
      <c r="DG32" s="29"/>
      <c r="DH32" s="29"/>
      <c r="DI32" s="29"/>
    </row>
    <row r="33" spans="1:113" s="12" customFormat="1" ht="30" customHeight="1" x14ac:dyDescent="0.35">
      <c r="A33" s="53"/>
      <c r="B33" s="117"/>
      <c r="C33" s="28"/>
      <c r="D33" s="102"/>
      <c r="E33" s="102"/>
      <c r="F33" s="27"/>
      <c r="G33" s="27"/>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c r="AV33" s="29"/>
      <c r="AW33" s="29"/>
      <c r="AX33" s="29"/>
      <c r="AY33" s="29"/>
      <c r="AZ33" s="29"/>
      <c r="BA33" s="29"/>
      <c r="BB33" s="29"/>
      <c r="BC33" s="29"/>
      <c r="BD33" s="29"/>
      <c r="BE33" s="29"/>
      <c r="BF33" s="29"/>
      <c r="BG33" s="29"/>
      <c r="BH33" s="29"/>
      <c r="BI33" s="29"/>
      <c r="BJ33" s="29"/>
      <c r="BK33" s="29"/>
      <c r="BL33" s="29"/>
      <c r="BM33" s="29"/>
      <c r="BN33" s="29"/>
      <c r="BO33" s="29"/>
      <c r="BP33" s="29"/>
      <c r="BQ33" s="29"/>
      <c r="BR33" s="29"/>
      <c r="BS33" s="29"/>
      <c r="BT33" s="29"/>
      <c r="BU33" s="29"/>
      <c r="BV33" s="29"/>
      <c r="BW33" s="29"/>
      <c r="BX33" s="29"/>
      <c r="BY33" s="29"/>
      <c r="BZ33" s="29"/>
      <c r="CA33" s="29"/>
      <c r="CB33" s="29"/>
      <c r="CC33" s="29"/>
      <c r="CD33" s="29"/>
      <c r="CE33" s="29"/>
      <c r="CF33" s="29"/>
      <c r="CG33" s="29"/>
      <c r="CH33" s="29"/>
      <c r="CI33" s="29"/>
      <c r="CJ33" s="29"/>
      <c r="CK33" s="29"/>
      <c r="CL33" s="29"/>
      <c r="CM33" s="29"/>
      <c r="CN33" s="29"/>
      <c r="CO33" s="29"/>
      <c r="CP33" s="29"/>
      <c r="CQ33" s="29"/>
      <c r="CR33" s="29"/>
      <c r="CS33" s="29"/>
      <c r="CT33" s="29"/>
      <c r="CU33" s="29"/>
      <c r="CV33" s="29"/>
      <c r="CW33" s="29"/>
      <c r="CX33" s="29"/>
      <c r="CY33" s="29"/>
      <c r="CZ33" s="29"/>
      <c r="DA33" s="29"/>
      <c r="DB33" s="29"/>
      <c r="DC33" s="29"/>
      <c r="DD33" s="29"/>
      <c r="DE33" s="29"/>
      <c r="DF33" s="29"/>
      <c r="DG33" s="29"/>
      <c r="DH33" s="29"/>
      <c r="DI33" s="29"/>
    </row>
    <row r="34" spans="1:113" s="7" customFormat="1" ht="30" customHeight="1" x14ac:dyDescent="0.35">
      <c r="A34" s="53"/>
      <c r="B34" s="36"/>
      <c r="C34" s="39"/>
      <c r="D34" s="102"/>
      <c r="E34" s="102"/>
      <c r="F34" s="27"/>
      <c r="G34" s="27"/>
      <c r="H34" s="29"/>
      <c r="I34" s="29"/>
      <c r="J34" s="29"/>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J34" s="29"/>
      <c r="AK34" s="29"/>
      <c r="AL34" s="29"/>
      <c r="AM34" s="29"/>
      <c r="AN34" s="29"/>
      <c r="AO34" s="29"/>
      <c r="AP34" s="29"/>
      <c r="AQ34" s="29"/>
      <c r="AR34" s="29"/>
      <c r="AS34" s="29"/>
      <c r="AT34" s="29"/>
      <c r="AU34" s="29"/>
      <c r="AV34" s="29"/>
      <c r="AW34" s="29"/>
      <c r="AX34" s="29"/>
      <c r="AY34" s="29"/>
      <c r="AZ34" s="29"/>
      <c r="BA34" s="29"/>
      <c r="BB34" s="29"/>
      <c r="BC34" s="29"/>
      <c r="BD34" s="29"/>
      <c r="BE34" s="29"/>
      <c r="BF34" s="29"/>
      <c r="BG34" s="29"/>
      <c r="BH34" s="29"/>
      <c r="BI34" s="29"/>
      <c r="BJ34" s="29"/>
      <c r="BK34" s="29"/>
      <c r="BL34" s="29"/>
      <c r="BM34" s="29"/>
      <c r="BN34" s="29"/>
      <c r="BO34" s="29"/>
      <c r="BP34" s="29"/>
      <c r="BQ34" s="29"/>
      <c r="BR34" s="29"/>
      <c r="BS34" s="29"/>
      <c r="BT34" s="29"/>
      <c r="BU34" s="29"/>
      <c r="BV34" s="29"/>
      <c r="BW34" s="29"/>
      <c r="BX34" s="29"/>
      <c r="BY34" s="29"/>
      <c r="BZ34" s="29"/>
      <c r="CA34" s="29"/>
      <c r="CB34" s="29"/>
      <c r="CC34" s="29"/>
      <c r="CD34" s="29"/>
      <c r="CE34" s="29"/>
      <c r="CF34" s="29"/>
      <c r="CG34" s="29"/>
      <c r="CH34" s="29"/>
      <c r="CI34" s="29"/>
      <c r="CJ34" s="29"/>
      <c r="CK34" s="29"/>
      <c r="CL34" s="29"/>
      <c r="CM34" s="29"/>
      <c r="CN34" s="29"/>
      <c r="CO34" s="29"/>
      <c r="CP34" s="29"/>
      <c r="CQ34" s="29"/>
      <c r="CR34" s="29"/>
      <c r="CS34" s="29"/>
      <c r="CT34" s="29"/>
      <c r="CU34" s="29"/>
      <c r="CV34" s="29"/>
      <c r="CW34" s="29"/>
      <c r="CX34" s="29"/>
      <c r="CY34" s="29"/>
      <c r="CZ34" s="29"/>
      <c r="DA34" s="29"/>
      <c r="DB34" s="29"/>
      <c r="DC34" s="29"/>
      <c r="DD34" s="29"/>
      <c r="DE34" s="29"/>
      <c r="DF34" s="29"/>
      <c r="DG34" s="29"/>
      <c r="DH34" s="29"/>
      <c r="DI34" s="29"/>
    </row>
    <row r="35" spans="1:113" ht="30" customHeight="1" x14ac:dyDescent="0.35">
      <c r="B35" s="27"/>
      <c r="C35" s="28"/>
      <c r="D35" s="102"/>
      <c r="E35" s="102"/>
      <c r="F35" s="27"/>
      <c r="G35" s="27"/>
    </row>
    <row r="36" spans="1:113" ht="30" customHeight="1" x14ac:dyDescent="0.35">
      <c r="B36" s="27"/>
      <c r="C36" s="28"/>
      <c r="D36" s="102"/>
      <c r="E36" s="102"/>
      <c r="F36" s="27"/>
      <c r="G36" s="27"/>
    </row>
    <row r="37" spans="1:113" ht="30" customHeight="1" x14ac:dyDescent="0.35">
      <c r="B37" s="27"/>
      <c r="C37" s="28"/>
      <c r="D37" s="102"/>
      <c r="E37" s="102"/>
      <c r="F37" s="27"/>
      <c r="G37" s="27"/>
    </row>
    <row r="38" spans="1:113" s="7" customFormat="1" ht="30" customHeight="1" x14ac:dyDescent="0.35">
      <c r="A38" s="53"/>
      <c r="B38" s="27"/>
      <c r="C38" s="28"/>
      <c r="D38" s="102"/>
      <c r="E38" s="102"/>
      <c r="F38" s="27"/>
      <c r="G38" s="27"/>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c r="AK38" s="29"/>
      <c r="AL38" s="29"/>
      <c r="AM38" s="29"/>
      <c r="AN38" s="29"/>
      <c r="AO38" s="29"/>
      <c r="AP38" s="29"/>
      <c r="AQ38" s="29"/>
      <c r="AR38" s="29"/>
      <c r="AS38" s="29"/>
      <c r="AT38" s="29"/>
      <c r="AU38" s="29"/>
      <c r="AV38" s="29"/>
      <c r="AW38" s="29"/>
      <c r="AX38" s="29"/>
      <c r="AY38" s="29"/>
      <c r="AZ38" s="29"/>
      <c r="BA38" s="29"/>
      <c r="BB38" s="29"/>
      <c r="BC38" s="29"/>
      <c r="BD38" s="29"/>
      <c r="BE38" s="29"/>
      <c r="BF38" s="29"/>
      <c r="BG38" s="29"/>
      <c r="BH38" s="29"/>
      <c r="BI38" s="29"/>
      <c r="BJ38" s="29"/>
      <c r="BK38" s="29"/>
      <c r="BL38" s="29"/>
      <c r="BM38" s="29"/>
      <c r="BN38" s="29"/>
      <c r="BO38" s="29"/>
      <c r="BP38" s="29"/>
      <c r="BQ38" s="29"/>
      <c r="BR38" s="29"/>
      <c r="BS38" s="29"/>
      <c r="BT38" s="29"/>
      <c r="BU38" s="29"/>
      <c r="BV38" s="29"/>
      <c r="BW38" s="29"/>
      <c r="BX38" s="29"/>
      <c r="BY38" s="29"/>
      <c r="BZ38" s="29"/>
      <c r="CA38" s="29"/>
      <c r="CB38" s="29"/>
      <c r="CC38" s="29"/>
      <c r="CD38" s="29"/>
      <c r="CE38" s="29"/>
      <c r="CF38" s="29"/>
      <c r="CG38" s="29"/>
      <c r="CH38" s="29"/>
      <c r="CI38" s="29"/>
      <c r="CJ38" s="29"/>
      <c r="CK38" s="29"/>
      <c r="CL38" s="29"/>
      <c r="CM38" s="29"/>
      <c r="CN38" s="29"/>
      <c r="CO38" s="29"/>
      <c r="CP38" s="29"/>
      <c r="CQ38" s="29"/>
      <c r="CR38" s="29"/>
      <c r="CS38" s="29"/>
      <c r="CT38" s="29"/>
      <c r="CU38" s="29"/>
      <c r="CV38" s="29"/>
      <c r="CW38" s="29"/>
      <c r="CX38" s="29"/>
      <c r="CY38" s="29"/>
      <c r="CZ38" s="29"/>
      <c r="DA38" s="29"/>
      <c r="DB38" s="29"/>
      <c r="DC38" s="29"/>
      <c r="DD38" s="29"/>
      <c r="DE38" s="29"/>
      <c r="DF38" s="29"/>
      <c r="DG38" s="29"/>
      <c r="DH38" s="29"/>
      <c r="DI38" s="29"/>
    </row>
    <row r="39" spans="1:113" s="12" customFormat="1" ht="30" customHeight="1" x14ac:dyDescent="0.35">
      <c r="A39" s="53"/>
      <c r="B39" s="117"/>
      <c r="C39" s="28"/>
      <c r="D39" s="102"/>
      <c r="E39" s="102"/>
      <c r="F39" s="27"/>
      <c r="G39" s="27"/>
      <c r="H39" s="29"/>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29"/>
      <c r="AN39" s="29"/>
      <c r="AO39" s="29"/>
      <c r="AP39" s="29"/>
      <c r="AQ39" s="29"/>
      <c r="AR39" s="29"/>
      <c r="AS39" s="29"/>
      <c r="AT39" s="29"/>
      <c r="AU39" s="29"/>
      <c r="AV39" s="29"/>
      <c r="AW39" s="29"/>
      <c r="AX39" s="29"/>
      <c r="AY39" s="29"/>
      <c r="AZ39" s="29"/>
      <c r="BA39" s="29"/>
      <c r="BB39" s="29"/>
      <c r="BC39" s="29"/>
      <c r="BD39" s="29"/>
      <c r="BE39" s="29"/>
      <c r="BF39" s="29"/>
      <c r="BG39" s="29"/>
      <c r="BH39" s="29"/>
      <c r="BI39" s="29"/>
      <c r="BJ39" s="29"/>
      <c r="BK39" s="29"/>
      <c r="BL39" s="29"/>
      <c r="BM39" s="29"/>
      <c r="BN39" s="29"/>
      <c r="BO39" s="29"/>
      <c r="BP39" s="29"/>
      <c r="BQ39" s="29"/>
      <c r="BR39" s="29"/>
      <c r="BS39" s="29"/>
      <c r="BT39" s="29"/>
      <c r="BU39" s="29"/>
      <c r="BV39" s="29"/>
      <c r="BW39" s="29"/>
      <c r="BX39" s="29"/>
      <c r="BY39" s="29"/>
      <c r="BZ39" s="29"/>
      <c r="CA39" s="29"/>
      <c r="CB39" s="29"/>
      <c r="CC39" s="29"/>
      <c r="CD39" s="29"/>
      <c r="CE39" s="29"/>
      <c r="CF39" s="29"/>
      <c r="CG39" s="29"/>
      <c r="CH39" s="29"/>
      <c r="CI39" s="29"/>
      <c r="CJ39" s="29"/>
      <c r="CK39" s="29"/>
      <c r="CL39" s="29"/>
      <c r="CM39" s="29"/>
      <c r="CN39" s="29"/>
      <c r="CO39" s="29"/>
      <c r="CP39" s="29"/>
      <c r="CQ39" s="29"/>
      <c r="CR39" s="29"/>
      <c r="CS39" s="29"/>
      <c r="CT39" s="29"/>
      <c r="CU39" s="29"/>
      <c r="CV39" s="29"/>
      <c r="CW39" s="29"/>
      <c r="CX39" s="29"/>
      <c r="CY39" s="29"/>
      <c r="CZ39" s="29"/>
      <c r="DA39" s="29"/>
      <c r="DB39" s="29"/>
      <c r="DC39" s="29"/>
      <c r="DD39" s="29"/>
      <c r="DE39" s="29"/>
      <c r="DF39" s="29"/>
      <c r="DG39" s="29"/>
      <c r="DH39" s="29"/>
      <c r="DI39" s="29"/>
    </row>
    <row r="40" spans="1:113" s="7" customFormat="1" ht="30" customHeight="1" x14ac:dyDescent="0.35">
      <c r="A40" s="53"/>
      <c r="B40" s="36"/>
      <c r="C40" s="39"/>
      <c r="D40" s="102"/>
      <c r="E40" s="102"/>
      <c r="F40" s="27"/>
      <c r="G40" s="27"/>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9"/>
      <c r="AK40" s="29"/>
      <c r="AL40" s="29"/>
      <c r="AM40" s="29"/>
      <c r="AN40" s="29"/>
      <c r="AO40" s="29"/>
      <c r="AP40" s="29"/>
      <c r="AQ40" s="29"/>
      <c r="AR40" s="29"/>
      <c r="AS40" s="29"/>
      <c r="AT40" s="29"/>
      <c r="AU40" s="29"/>
      <c r="AV40" s="29"/>
      <c r="AW40" s="29"/>
      <c r="AX40" s="29"/>
      <c r="AY40" s="29"/>
      <c r="AZ40" s="29"/>
      <c r="BA40" s="29"/>
      <c r="BB40" s="29"/>
      <c r="BC40" s="29"/>
      <c r="BD40" s="29"/>
      <c r="BE40" s="29"/>
      <c r="BF40" s="29"/>
      <c r="BG40" s="29"/>
      <c r="BH40" s="29"/>
      <c r="BI40" s="29"/>
      <c r="BJ40" s="29"/>
      <c r="BK40" s="29"/>
      <c r="BL40" s="29"/>
      <c r="BM40" s="29"/>
      <c r="BN40" s="29"/>
      <c r="BO40" s="29"/>
      <c r="BP40" s="29"/>
      <c r="BQ40" s="29"/>
      <c r="BR40" s="29"/>
      <c r="BS40" s="29"/>
      <c r="BT40" s="29"/>
      <c r="BU40" s="29"/>
      <c r="BV40" s="29"/>
      <c r="BW40" s="29"/>
      <c r="BX40" s="29"/>
      <c r="BY40" s="29"/>
      <c r="BZ40" s="29"/>
      <c r="CA40" s="29"/>
      <c r="CB40" s="29"/>
      <c r="CC40" s="29"/>
      <c r="CD40" s="29"/>
      <c r="CE40" s="29"/>
      <c r="CF40" s="29"/>
      <c r="CG40" s="29"/>
      <c r="CH40" s="29"/>
      <c r="CI40" s="29"/>
      <c r="CJ40" s="29"/>
      <c r="CK40" s="29"/>
      <c r="CL40" s="29"/>
      <c r="CM40" s="29"/>
      <c r="CN40" s="29"/>
      <c r="CO40" s="29"/>
      <c r="CP40" s="29"/>
      <c r="CQ40" s="29"/>
      <c r="CR40" s="29"/>
      <c r="CS40" s="29"/>
      <c r="CT40" s="29"/>
      <c r="CU40" s="29"/>
      <c r="CV40" s="29"/>
      <c r="CW40" s="29"/>
      <c r="CX40" s="29"/>
      <c r="CY40" s="29"/>
      <c r="CZ40" s="29"/>
      <c r="DA40" s="29"/>
      <c r="DB40" s="29"/>
      <c r="DC40" s="29"/>
      <c r="DD40" s="29"/>
      <c r="DE40" s="29"/>
      <c r="DF40" s="29"/>
      <c r="DG40" s="29"/>
      <c r="DH40" s="29"/>
      <c r="DI40" s="29"/>
    </row>
    <row r="41" spans="1:113" ht="30" customHeight="1" x14ac:dyDescent="0.35">
      <c r="B41" s="27"/>
      <c r="C41" s="28"/>
      <c r="D41" s="102"/>
      <c r="E41" s="102"/>
      <c r="F41" s="27"/>
      <c r="G41" s="27"/>
    </row>
    <row r="42" spans="1:113" ht="30" customHeight="1" x14ac:dyDescent="0.35">
      <c r="B42" s="27"/>
      <c r="C42" s="28"/>
      <c r="D42" s="102"/>
      <c r="E42" s="102"/>
      <c r="F42" s="27"/>
      <c r="G42" s="27"/>
    </row>
    <row r="43" spans="1:113" ht="30" customHeight="1" x14ac:dyDescent="0.35">
      <c r="B43" s="27"/>
      <c r="C43" s="28"/>
      <c r="D43" s="102"/>
      <c r="E43" s="102"/>
      <c r="F43" s="27"/>
      <c r="G43" s="27"/>
    </row>
    <row r="44" spans="1:113" ht="30" customHeight="1" x14ac:dyDescent="0.35">
      <c r="B44" s="27"/>
      <c r="C44" s="28"/>
      <c r="D44" s="102"/>
      <c r="E44" s="102"/>
      <c r="F44" s="27"/>
      <c r="G44" s="27"/>
    </row>
    <row r="45" spans="1:113" ht="30" customHeight="1" x14ac:dyDescent="0.35">
      <c r="B45" s="27"/>
      <c r="C45" s="28"/>
      <c r="D45" s="102"/>
      <c r="E45" s="102"/>
      <c r="F45" s="27"/>
      <c r="G45" s="27"/>
    </row>
    <row r="46" spans="1:113" ht="30" customHeight="1" x14ac:dyDescent="0.35">
      <c r="B46" s="27"/>
      <c r="C46" s="28"/>
      <c r="D46" s="102"/>
      <c r="E46" s="102"/>
      <c r="F46" s="27"/>
      <c r="G46" s="27"/>
    </row>
    <row r="47" spans="1:113" ht="30" customHeight="1" x14ac:dyDescent="0.35">
      <c r="B47" s="27"/>
      <c r="C47" s="28"/>
      <c r="D47" s="102"/>
      <c r="E47" s="102"/>
      <c r="F47" s="27"/>
      <c r="G47" s="27"/>
    </row>
    <row r="48" spans="1:113" ht="30" customHeight="1" x14ac:dyDescent="0.35">
      <c r="B48" s="27"/>
      <c r="C48" s="28"/>
      <c r="D48" s="102"/>
      <c r="E48" s="102"/>
      <c r="F48" s="27"/>
      <c r="G48" s="27"/>
    </row>
    <row r="49" spans="1:7" ht="30" customHeight="1" x14ac:dyDescent="0.35">
      <c r="B49" s="27"/>
      <c r="C49" s="28"/>
      <c r="D49" s="102"/>
      <c r="E49" s="102"/>
      <c r="F49" s="27"/>
      <c r="G49" s="27"/>
    </row>
    <row r="50" spans="1:7" ht="30" customHeight="1" x14ac:dyDescent="0.35">
      <c r="B50" s="27"/>
      <c r="C50" s="28"/>
      <c r="D50" s="102"/>
      <c r="E50" s="102"/>
      <c r="F50" s="27"/>
      <c r="G50" s="27"/>
    </row>
    <row r="51" spans="1:7" ht="30" customHeight="1" x14ac:dyDescent="0.35">
      <c r="B51" s="27"/>
      <c r="C51" s="28"/>
      <c r="D51" s="102"/>
      <c r="E51" s="102"/>
      <c r="F51" s="27"/>
      <c r="G51" s="27"/>
    </row>
    <row r="52" spans="1:7" s="29" customFormat="1" ht="30" customHeight="1" x14ac:dyDescent="0.35">
      <c r="A52" s="53"/>
      <c r="B52" s="102"/>
      <c r="C52" s="102"/>
      <c r="D52" s="102"/>
      <c r="E52" s="102"/>
      <c r="F52" s="27"/>
      <c r="G52" s="27"/>
    </row>
    <row r="53" spans="1:7" s="29" customFormat="1" ht="30" customHeight="1" x14ac:dyDescent="0.35">
      <c r="A53" s="53"/>
      <c r="B53" s="103"/>
      <c r="C53" s="36"/>
      <c r="D53" s="36"/>
      <c r="E53" s="36"/>
      <c r="F53" s="27"/>
      <c r="G53" s="27"/>
    </row>
    <row r="54" spans="1:7" s="29" customFormat="1" ht="30" customHeight="1" x14ac:dyDescent="0.35">
      <c r="A54" s="53"/>
      <c r="B54" s="102"/>
      <c r="C54" s="102"/>
      <c r="D54" s="102"/>
      <c r="E54" s="28"/>
      <c r="F54" s="27"/>
      <c r="G54" s="27"/>
    </row>
    <row r="55" spans="1:7" s="29" customFormat="1" ht="30" customHeight="1" x14ac:dyDescent="0.35">
      <c r="A55" s="53"/>
      <c r="B55" s="102"/>
      <c r="C55" s="102"/>
      <c r="D55" s="102"/>
      <c r="E55" s="28"/>
      <c r="F55" s="27"/>
      <c r="G55" s="27"/>
    </row>
    <row r="56" spans="1:7" s="29" customFormat="1" ht="30" customHeight="1" x14ac:dyDescent="0.35">
      <c r="A56" s="53"/>
      <c r="B56" s="102"/>
      <c r="C56" s="102"/>
      <c r="D56" s="102"/>
      <c r="E56" s="28"/>
      <c r="F56" s="27"/>
      <c r="G56" s="27"/>
    </row>
    <row r="57" spans="1:7" s="29" customFormat="1" ht="30" customHeight="1" x14ac:dyDescent="0.35">
      <c r="A57" s="53"/>
      <c r="B57" s="102"/>
      <c r="C57" s="102"/>
      <c r="D57" s="102"/>
      <c r="E57" s="28"/>
      <c r="F57" s="27"/>
      <c r="G57" s="27"/>
    </row>
    <row r="58" spans="1:7" s="29" customFormat="1" ht="30" customHeight="1" x14ac:dyDescent="0.35">
      <c r="A58" s="53"/>
      <c r="B58" s="102"/>
      <c r="C58" s="102"/>
      <c r="D58" s="102"/>
      <c r="E58" s="28"/>
      <c r="F58" s="27"/>
      <c r="G58" s="27"/>
    </row>
    <row r="59" spans="1:7" s="29" customFormat="1" ht="30" customHeight="1" x14ac:dyDescent="0.35">
      <c r="A59" s="53"/>
      <c r="B59" s="102"/>
      <c r="C59" s="102"/>
      <c r="D59" s="102"/>
      <c r="E59" s="28"/>
      <c r="F59" s="27"/>
      <c r="G59" s="27"/>
    </row>
    <row r="60" spans="1:7" s="29" customFormat="1" ht="30" customHeight="1" x14ac:dyDescent="0.35">
      <c r="A60" s="53"/>
      <c r="B60" s="102"/>
      <c r="C60" s="102"/>
      <c r="D60" s="102"/>
      <c r="E60" s="28"/>
      <c r="F60" s="27"/>
      <c r="G60" s="27"/>
    </row>
    <row r="61" spans="1:7" s="29" customFormat="1" ht="30" customHeight="1" x14ac:dyDescent="0.35">
      <c r="A61" s="53"/>
      <c r="B61" s="102"/>
      <c r="C61" s="102"/>
      <c r="D61" s="102"/>
      <c r="E61" s="28"/>
      <c r="F61" s="27"/>
      <c r="G61" s="27"/>
    </row>
    <row r="62" spans="1:7" s="29" customFormat="1" ht="30" customHeight="1" x14ac:dyDescent="0.35">
      <c r="A62" s="53"/>
      <c r="B62" s="102"/>
      <c r="C62" s="102"/>
      <c r="D62" s="102"/>
      <c r="E62" s="28"/>
      <c r="F62" s="27"/>
      <c r="G62" s="27"/>
    </row>
    <row r="63" spans="1:7" s="29" customFormat="1" ht="30" customHeight="1" x14ac:dyDescent="0.35">
      <c r="A63" s="53"/>
      <c r="B63" s="102"/>
      <c r="C63" s="102"/>
      <c r="D63" s="102"/>
      <c r="E63" s="28"/>
      <c r="F63" s="27"/>
      <c r="G63" s="27"/>
    </row>
    <row r="64" spans="1:7" s="29" customFormat="1" ht="30" customHeight="1" x14ac:dyDescent="0.35">
      <c r="A64" s="53"/>
      <c r="B64" s="102"/>
      <c r="C64" s="102"/>
      <c r="D64" s="102"/>
      <c r="E64" s="28"/>
      <c r="F64" s="27"/>
      <c r="G64" s="27"/>
    </row>
    <row r="65" spans="1:39" s="29" customFormat="1" ht="30" customHeight="1" x14ac:dyDescent="0.35">
      <c r="A65" s="53"/>
      <c r="B65" s="102"/>
      <c r="C65" s="102"/>
      <c r="D65" s="102"/>
      <c r="E65" s="28"/>
      <c r="F65" s="27"/>
      <c r="G65" s="27"/>
    </row>
    <row r="66" spans="1:39" s="29" customFormat="1" ht="30" customHeight="1" x14ac:dyDescent="0.35">
      <c r="A66" s="53"/>
      <c r="B66" s="102"/>
      <c r="C66" s="102"/>
      <c r="D66" s="102"/>
      <c r="E66" s="28"/>
      <c r="F66" s="27"/>
      <c r="G66" s="27"/>
    </row>
    <row r="67" spans="1:39" s="29" customFormat="1" ht="30" customHeight="1" x14ac:dyDescent="0.35">
      <c r="A67" s="53"/>
      <c r="B67" s="102"/>
      <c r="C67" s="102"/>
      <c r="D67" s="102"/>
      <c r="E67" s="28"/>
      <c r="F67" s="27"/>
      <c r="G67" s="27"/>
    </row>
    <row r="68" spans="1:39" s="29" customFormat="1" ht="30" customHeight="1" x14ac:dyDescent="0.35">
      <c r="A68" s="53"/>
      <c r="B68" s="102"/>
      <c r="C68" s="102"/>
      <c r="D68" s="102"/>
      <c r="E68" s="28"/>
      <c r="F68" s="27"/>
      <c r="G68" s="27"/>
    </row>
    <row r="69" spans="1:39" s="29" customFormat="1" ht="30" customHeight="1" x14ac:dyDescent="0.35">
      <c r="A69" s="53"/>
      <c r="B69" s="102"/>
      <c r="C69" s="102"/>
      <c r="D69" s="102"/>
      <c r="E69" s="28"/>
      <c r="F69" s="27"/>
      <c r="G69" s="27"/>
    </row>
    <row r="70" spans="1:39" s="29" customFormat="1" ht="30" customHeight="1" x14ac:dyDescent="0.35">
      <c r="A70" s="53"/>
      <c r="B70" s="102"/>
      <c r="C70" s="102"/>
      <c r="D70" s="102"/>
      <c r="E70" s="28"/>
      <c r="F70" s="27"/>
      <c r="G70" s="27"/>
    </row>
    <row r="71" spans="1:39" s="29" customFormat="1" ht="30" customHeight="1" x14ac:dyDescent="0.35">
      <c r="A71" s="53"/>
      <c r="B71" s="102"/>
      <c r="C71" s="102"/>
      <c r="D71" s="102"/>
      <c r="E71" s="28"/>
      <c r="F71" s="27"/>
      <c r="G71" s="27"/>
    </row>
    <row r="72" spans="1:39" s="29" customFormat="1" ht="30" customHeight="1" x14ac:dyDescent="0.35">
      <c r="A72" s="53"/>
      <c r="B72" s="102"/>
      <c r="C72" s="102"/>
      <c r="D72" s="102"/>
      <c r="E72" s="28"/>
      <c r="F72" s="27"/>
      <c r="G72" s="27"/>
    </row>
    <row r="73" spans="1:39" s="29" customFormat="1" ht="30" customHeight="1" x14ac:dyDescent="0.35">
      <c r="A73" s="53"/>
      <c r="B73" s="102"/>
      <c r="C73" s="102"/>
      <c r="D73" s="102"/>
      <c r="E73" s="28"/>
      <c r="F73" s="27"/>
      <c r="G73" s="27"/>
    </row>
    <row r="74" spans="1:39" s="29" customFormat="1" ht="30" customHeight="1" x14ac:dyDescent="0.35">
      <c r="A74" s="53"/>
      <c r="B74" s="102"/>
      <c r="C74" s="102"/>
      <c r="D74" s="102"/>
      <c r="E74" s="28"/>
      <c r="F74" s="27"/>
      <c r="G74" s="27"/>
    </row>
    <row r="75" spans="1:39" s="29" customFormat="1" ht="30" customHeight="1" x14ac:dyDescent="0.35">
      <c r="A75" s="53"/>
      <c r="B75" s="102"/>
      <c r="C75" s="102"/>
      <c r="D75" s="102"/>
      <c r="E75" s="28"/>
      <c r="F75" s="27"/>
      <c r="G75" s="27"/>
    </row>
    <row r="76" spans="1:39" s="29" customFormat="1" ht="30" customHeight="1" x14ac:dyDescent="0.35">
      <c r="A76" s="53"/>
      <c r="B76" s="102"/>
      <c r="C76" s="102"/>
      <c r="D76" s="102"/>
      <c r="E76" s="28"/>
      <c r="F76" s="27"/>
      <c r="G76" s="27"/>
    </row>
    <row r="77" spans="1:39" s="29" customFormat="1" ht="30" customHeight="1" x14ac:dyDescent="0.35">
      <c r="A77" s="53"/>
      <c r="B77" s="102"/>
      <c r="C77" s="102"/>
      <c r="D77" s="102"/>
      <c r="E77" s="28"/>
      <c r="F77" s="27"/>
      <c r="G77" s="27"/>
    </row>
    <row r="78" spans="1:39" s="29" customFormat="1" ht="21" x14ac:dyDescent="0.35">
      <c r="A78" s="53"/>
      <c r="B78" s="27"/>
      <c r="C78" s="27"/>
      <c r="D78" s="27"/>
      <c r="E78" s="27"/>
      <c r="F78" s="27"/>
      <c r="G78" s="27"/>
    </row>
    <row r="79" spans="1:39" s="29" customFormat="1" x14ac:dyDescent="0.25">
      <c r="A79" s="53"/>
      <c r="B79" s="204"/>
      <c r="C79" s="204"/>
      <c r="D79" s="204"/>
      <c r="E79" s="204"/>
      <c r="F79" s="204"/>
      <c r="G79" s="204"/>
      <c r="H79" s="204"/>
      <c r="I79" s="204"/>
      <c r="J79" s="204"/>
      <c r="K79" s="204"/>
      <c r="L79" s="204"/>
      <c r="M79" s="204"/>
      <c r="N79" s="204"/>
      <c r="O79" s="204"/>
      <c r="P79" s="204"/>
      <c r="Q79" s="204"/>
      <c r="R79" s="204"/>
      <c r="S79" s="204"/>
      <c r="T79" s="204"/>
      <c r="U79" s="204"/>
      <c r="V79" s="204"/>
      <c r="W79" s="204"/>
      <c r="X79" s="204"/>
      <c r="Y79" s="204"/>
      <c r="Z79" s="204"/>
      <c r="AA79" s="204"/>
      <c r="AB79" s="204"/>
      <c r="AC79" s="204"/>
      <c r="AD79" s="204"/>
      <c r="AE79" s="204"/>
      <c r="AF79" s="204"/>
      <c r="AG79" s="204"/>
      <c r="AH79" s="204"/>
      <c r="AI79" s="204"/>
      <c r="AJ79" s="204"/>
      <c r="AK79" s="204"/>
      <c r="AL79" s="204"/>
      <c r="AM79" s="204"/>
    </row>
    <row r="80" spans="1:39" s="29" customFormat="1" ht="24" x14ac:dyDescent="0.4">
      <c r="A80" s="104"/>
      <c r="B80" s="204"/>
      <c r="C80" s="204"/>
      <c r="D80" s="204"/>
      <c r="E80" s="204"/>
      <c r="F80" s="204"/>
      <c r="G80" s="204"/>
      <c r="H80" s="204"/>
      <c r="I80" s="204"/>
      <c r="J80" s="204"/>
      <c r="K80" s="204"/>
      <c r="L80" s="204"/>
      <c r="M80" s="204"/>
      <c r="N80" s="204"/>
      <c r="O80" s="204"/>
      <c r="P80" s="204"/>
      <c r="Q80" s="204"/>
      <c r="R80" s="204"/>
      <c r="S80" s="204"/>
      <c r="T80" s="204"/>
      <c r="U80" s="204"/>
      <c r="V80" s="204"/>
      <c r="W80" s="204"/>
      <c r="X80" s="204"/>
      <c r="Y80" s="204"/>
      <c r="Z80" s="204"/>
      <c r="AA80" s="204"/>
      <c r="AB80" s="204"/>
      <c r="AC80" s="204"/>
      <c r="AD80" s="204"/>
      <c r="AE80" s="204"/>
      <c r="AF80" s="204"/>
      <c r="AG80" s="204"/>
      <c r="AH80" s="204"/>
      <c r="AI80" s="204"/>
      <c r="AJ80" s="204"/>
      <c r="AK80" s="204"/>
      <c r="AL80" s="204"/>
      <c r="AM80" s="204"/>
    </row>
    <row r="81" spans="1:39" s="29" customFormat="1" ht="25.5" customHeight="1" x14ac:dyDescent="0.4">
      <c r="A81" s="104"/>
      <c r="B81" s="103"/>
      <c r="C81" s="103"/>
      <c r="D81" s="103"/>
      <c r="E81" s="103"/>
      <c r="F81" s="103"/>
      <c r="G81" s="103"/>
      <c r="H81" s="103"/>
      <c r="I81" s="105"/>
      <c r="J81" s="137"/>
      <c r="K81" s="137"/>
      <c r="L81" s="137"/>
      <c r="M81" s="137"/>
      <c r="N81" s="137"/>
      <c r="O81" s="137"/>
      <c r="P81" s="137"/>
      <c r="Q81" s="137"/>
      <c r="R81" s="137"/>
      <c r="S81" s="137"/>
      <c r="T81" s="137"/>
      <c r="U81" s="137"/>
      <c r="V81" s="137"/>
      <c r="W81" s="137"/>
      <c r="X81" s="137"/>
      <c r="Y81" s="137"/>
      <c r="Z81" s="137"/>
      <c r="AA81" s="137"/>
      <c r="AB81" s="137"/>
      <c r="AC81" s="137"/>
      <c r="AD81" s="137"/>
      <c r="AE81" s="137"/>
      <c r="AF81" s="137"/>
      <c r="AG81" s="137"/>
      <c r="AH81" s="137"/>
      <c r="AI81" s="137"/>
      <c r="AJ81" s="137"/>
      <c r="AK81" s="137"/>
      <c r="AL81" s="137"/>
      <c r="AM81" s="137"/>
    </row>
    <row r="82" spans="1:39" s="26" customFormat="1" ht="21" x14ac:dyDescent="0.35">
      <c r="A82" s="106"/>
      <c r="B82" s="102"/>
      <c r="C82" s="102"/>
      <c r="D82" s="102"/>
      <c r="E82" s="102"/>
      <c r="F82" s="102"/>
      <c r="G82" s="102"/>
      <c r="H82" s="28"/>
    </row>
    <row r="83" spans="1:39" s="26" customFormat="1" ht="21" x14ac:dyDescent="0.35">
      <c r="A83" s="106"/>
      <c r="B83" s="102"/>
      <c r="C83" s="102"/>
      <c r="D83" s="102"/>
      <c r="E83" s="102"/>
      <c r="F83" s="102"/>
      <c r="G83" s="102"/>
    </row>
    <row r="84" spans="1:39" s="26" customFormat="1" ht="21" x14ac:dyDescent="0.35">
      <c r="A84" s="106"/>
      <c r="B84" s="102"/>
      <c r="C84" s="102"/>
      <c r="D84" s="102"/>
      <c r="E84" s="102"/>
      <c r="F84" s="102"/>
      <c r="G84" s="102"/>
    </row>
    <row r="85" spans="1:39" s="26" customFormat="1" ht="21" x14ac:dyDescent="0.35">
      <c r="A85" s="106"/>
      <c r="B85" s="102"/>
      <c r="C85" s="102"/>
      <c r="D85" s="102"/>
      <c r="E85" s="102"/>
      <c r="F85" s="102"/>
      <c r="G85" s="102"/>
    </row>
    <row r="86" spans="1:39" s="26" customFormat="1" ht="21" x14ac:dyDescent="0.35">
      <c r="A86" s="106"/>
      <c r="B86" s="102"/>
      <c r="C86" s="102"/>
      <c r="D86" s="102"/>
      <c r="E86" s="102"/>
      <c r="F86" s="102"/>
      <c r="G86" s="102"/>
    </row>
    <row r="87" spans="1:39" s="26" customFormat="1" ht="21" x14ac:dyDescent="0.35">
      <c r="A87" s="106"/>
      <c r="B87" s="102"/>
      <c r="C87" s="102"/>
      <c r="D87" s="102"/>
      <c r="E87" s="102"/>
      <c r="F87" s="102"/>
      <c r="G87" s="102"/>
    </row>
    <row r="88" spans="1:39" s="26" customFormat="1" ht="21" x14ac:dyDescent="0.35">
      <c r="A88" s="106"/>
      <c r="B88" s="102"/>
      <c r="C88" s="102"/>
      <c r="D88" s="102"/>
      <c r="E88" s="102"/>
      <c r="F88" s="102"/>
      <c r="G88" s="102"/>
    </row>
    <row r="89" spans="1:39" s="26" customFormat="1" ht="21" x14ac:dyDescent="0.35">
      <c r="A89" s="106"/>
      <c r="B89" s="102"/>
      <c r="C89" s="102"/>
      <c r="D89" s="102"/>
      <c r="E89" s="102"/>
      <c r="F89" s="102"/>
      <c r="G89" s="102"/>
    </row>
    <row r="90" spans="1:39" s="26" customFormat="1" ht="21" x14ac:dyDescent="0.35">
      <c r="A90" s="106"/>
      <c r="B90" s="102"/>
      <c r="C90" s="102"/>
      <c r="D90" s="102"/>
      <c r="E90" s="102"/>
      <c r="F90" s="102"/>
      <c r="G90" s="102"/>
    </row>
    <row r="91" spans="1:39" s="26" customFormat="1" ht="21" x14ac:dyDescent="0.35">
      <c r="A91" s="106"/>
      <c r="B91" s="102"/>
      <c r="C91" s="102"/>
      <c r="D91" s="102"/>
      <c r="E91" s="102"/>
      <c r="F91" s="102"/>
      <c r="G91" s="102"/>
    </row>
    <row r="92" spans="1:39" s="26" customFormat="1" ht="21" x14ac:dyDescent="0.35">
      <c r="A92" s="106"/>
      <c r="B92" s="102"/>
      <c r="C92" s="102"/>
      <c r="D92" s="102"/>
      <c r="E92" s="102"/>
      <c r="F92" s="102"/>
      <c r="G92" s="102"/>
    </row>
    <row r="93" spans="1:39" s="26" customFormat="1" ht="21" x14ac:dyDescent="0.35">
      <c r="A93" s="106"/>
      <c r="B93" s="102"/>
      <c r="C93" s="102"/>
      <c r="D93" s="102"/>
      <c r="E93" s="102"/>
      <c r="F93" s="102"/>
      <c r="G93" s="102"/>
    </row>
    <row r="94" spans="1:39" s="26" customFormat="1" ht="21" x14ac:dyDescent="0.35">
      <c r="A94" s="106"/>
      <c r="B94" s="102"/>
      <c r="C94" s="102"/>
      <c r="D94" s="102"/>
      <c r="E94" s="102"/>
      <c r="F94" s="102"/>
      <c r="G94" s="102"/>
    </row>
    <row r="95" spans="1:39" s="26" customFormat="1" ht="21" x14ac:dyDescent="0.35">
      <c r="A95" s="106"/>
      <c r="B95" s="102"/>
      <c r="C95" s="102"/>
      <c r="D95" s="102"/>
      <c r="E95" s="102"/>
      <c r="F95" s="102"/>
      <c r="G95" s="102"/>
    </row>
    <row r="96" spans="1:39" s="26" customFormat="1" ht="21" x14ac:dyDescent="0.35">
      <c r="A96" s="106"/>
      <c r="B96" s="102"/>
      <c r="C96" s="102"/>
      <c r="D96" s="102"/>
      <c r="E96" s="102"/>
      <c r="F96" s="102"/>
      <c r="G96" s="102"/>
    </row>
    <row r="97" spans="1:14" s="26" customFormat="1" ht="21" x14ac:dyDescent="0.35">
      <c r="A97" s="106"/>
      <c r="B97" s="102"/>
      <c r="C97" s="102"/>
      <c r="D97" s="102"/>
      <c r="E97" s="102"/>
      <c r="F97" s="102"/>
      <c r="G97" s="102"/>
    </row>
    <row r="98" spans="1:14" s="26" customFormat="1" ht="17.25" customHeight="1" x14ac:dyDescent="0.35">
      <c r="A98" s="106"/>
      <c r="B98" s="102"/>
      <c r="C98" s="102"/>
      <c r="D98" s="102"/>
      <c r="E98" s="102"/>
      <c r="F98" s="102"/>
      <c r="G98" s="102"/>
    </row>
    <row r="99" spans="1:14" s="29" customFormat="1" x14ac:dyDescent="0.25">
      <c r="A99" s="53"/>
    </row>
    <row r="100" spans="1:14" s="29" customFormat="1" ht="32.450000000000003" customHeight="1" x14ac:dyDescent="0.4">
      <c r="A100" s="54"/>
      <c r="B100" s="37"/>
    </row>
    <row r="101" spans="1:14" s="29" customFormat="1" ht="22.5" customHeight="1" x14ac:dyDescent="0.4">
      <c r="A101" s="54"/>
      <c r="B101" s="107"/>
      <c r="C101" s="36"/>
      <c r="D101" s="36"/>
      <c r="E101" s="103"/>
      <c r="I101" s="26"/>
      <c r="J101" s="26"/>
      <c r="K101" s="26"/>
      <c r="L101" s="26"/>
      <c r="M101" s="26"/>
    </row>
    <row r="102" spans="1:14" s="26" customFormat="1" ht="21" x14ac:dyDescent="0.35">
      <c r="A102" s="106"/>
      <c r="B102" s="102"/>
      <c r="C102" s="102"/>
      <c r="D102" s="27"/>
      <c r="E102" s="36"/>
      <c r="F102" s="36"/>
      <c r="G102" s="36"/>
      <c r="I102" s="27"/>
    </row>
    <row r="103" spans="1:14" s="29" customFormat="1" ht="21" x14ac:dyDescent="0.35">
      <c r="A103" s="53"/>
      <c r="B103" s="102"/>
      <c r="C103" s="102"/>
      <c r="D103" s="27"/>
      <c r="E103" s="36"/>
      <c r="F103" s="28"/>
      <c r="G103" s="28"/>
      <c r="I103" s="27"/>
      <c r="J103" s="26"/>
      <c r="K103" s="26"/>
      <c r="L103" s="26"/>
      <c r="M103" s="26"/>
      <c r="N103" s="26"/>
    </row>
    <row r="104" spans="1:14" s="29" customFormat="1" ht="21" x14ac:dyDescent="0.35">
      <c r="A104" s="53"/>
      <c r="B104" s="102"/>
      <c r="C104" s="102"/>
      <c r="D104" s="27"/>
      <c r="E104" s="36"/>
      <c r="F104" s="28"/>
      <c r="G104" s="28"/>
      <c r="I104" s="27"/>
      <c r="J104" s="26"/>
      <c r="K104" s="26"/>
      <c r="L104" s="26"/>
      <c r="M104" s="26"/>
      <c r="N104" s="26"/>
    </row>
    <row r="105" spans="1:14" s="29" customFormat="1" ht="21" x14ac:dyDescent="0.35">
      <c r="A105" s="53"/>
      <c r="B105" s="102"/>
      <c r="C105" s="102"/>
      <c r="D105" s="27"/>
      <c r="E105" s="36"/>
      <c r="F105" s="28"/>
      <c r="G105" s="28"/>
      <c r="I105" s="27"/>
      <c r="J105" s="26"/>
      <c r="K105" s="26"/>
      <c r="L105" s="26"/>
      <c r="M105" s="26"/>
      <c r="N105" s="26"/>
    </row>
    <row r="106" spans="1:14" s="29" customFormat="1" ht="21" x14ac:dyDescent="0.35">
      <c r="A106" s="53"/>
      <c r="B106" s="102"/>
      <c r="C106" s="102"/>
      <c r="D106" s="27"/>
      <c r="E106" s="36"/>
      <c r="F106" s="28"/>
      <c r="G106" s="28"/>
      <c r="I106" s="27"/>
      <c r="J106" s="26"/>
      <c r="K106" s="26"/>
      <c r="L106" s="26"/>
      <c r="M106" s="26"/>
      <c r="N106" s="26"/>
    </row>
    <row r="107" spans="1:14" s="29" customFormat="1" ht="21" x14ac:dyDescent="0.35">
      <c r="A107" s="53"/>
      <c r="B107" s="102"/>
      <c r="C107" s="102"/>
      <c r="D107" s="27"/>
      <c r="E107" s="36"/>
      <c r="F107" s="28"/>
      <c r="G107" s="28"/>
      <c r="I107" s="27"/>
      <c r="J107" s="26"/>
      <c r="K107" s="26"/>
      <c r="L107" s="26"/>
      <c r="M107" s="26"/>
      <c r="N107" s="26"/>
    </row>
    <row r="108" spans="1:14" s="29" customFormat="1" ht="21" x14ac:dyDescent="0.35">
      <c r="A108" s="53"/>
      <c r="B108" s="102"/>
      <c r="C108" s="102"/>
      <c r="D108" s="27"/>
      <c r="E108" s="36"/>
      <c r="F108" s="28"/>
      <c r="G108" s="28"/>
      <c r="I108" s="27"/>
      <c r="J108" s="26"/>
      <c r="K108" s="26"/>
      <c r="L108" s="26"/>
      <c r="M108" s="26"/>
      <c r="N108" s="26"/>
    </row>
    <row r="109" spans="1:14" s="29" customFormat="1" ht="21" x14ac:dyDescent="0.35">
      <c r="A109" s="53"/>
      <c r="B109" s="102"/>
      <c r="C109" s="102"/>
      <c r="D109" s="27"/>
      <c r="E109" s="36"/>
      <c r="F109" s="28"/>
      <c r="G109" s="28"/>
      <c r="I109" s="27"/>
      <c r="J109" s="26"/>
      <c r="K109" s="26"/>
      <c r="L109" s="26"/>
      <c r="M109" s="26"/>
      <c r="N109" s="26"/>
    </row>
    <row r="110" spans="1:14" s="29" customFormat="1" ht="21" x14ac:dyDescent="0.35">
      <c r="A110" s="53"/>
      <c r="B110" s="102"/>
      <c r="C110" s="102"/>
      <c r="D110" s="27"/>
      <c r="E110" s="36"/>
      <c r="F110" s="28"/>
      <c r="G110" s="28"/>
      <c r="I110" s="27"/>
      <c r="J110" s="26"/>
      <c r="K110" s="26"/>
      <c r="L110" s="26"/>
      <c r="M110" s="26"/>
      <c r="N110" s="26"/>
    </row>
    <row r="111" spans="1:14" s="29" customFormat="1" ht="21" x14ac:dyDescent="0.35">
      <c r="A111" s="53"/>
      <c r="B111" s="102"/>
      <c r="C111" s="102"/>
      <c r="D111" s="27"/>
      <c r="E111" s="36"/>
      <c r="F111" s="28"/>
      <c r="G111" s="28"/>
      <c r="I111" s="27"/>
      <c r="J111" s="26"/>
      <c r="K111" s="26"/>
      <c r="L111" s="26"/>
      <c r="M111" s="26"/>
      <c r="N111" s="26"/>
    </row>
    <row r="112" spans="1:14" s="29" customFormat="1" ht="21" x14ac:dyDescent="0.35">
      <c r="A112" s="53"/>
      <c r="B112" s="102"/>
      <c r="C112" s="102"/>
      <c r="D112" s="27"/>
      <c r="E112" s="36"/>
      <c r="F112" s="28"/>
      <c r="G112" s="28"/>
      <c r="I112" s="27"/>
      <c r="J112" s="26"/>
      <c r="K112" s="26"/>
      <c r="L112" s="26"/>
      <c r="M112" s="26"/>
      <c r="N112" s="26"/>
    </row>
    <row r="113" spans="1:14" s="29" customFormat="1" ht="21" x14ac:dyDescent="0.35">
      <c r="A113" s="53"/>
      <c r="B113" s="102"/>
      <c r="C113" s="102"/>
      <c r="D113" s="27"/>
      <c r="E113" s="36"/>
      <c r="F113" s="28"/>
      <c r="G113" s="28"/>
      <c r="I113" s="27"/>
      <c r="J113" s="26"/>
      <c r="K113" s="26"/>
      <c r="L113" s="26"/>
      <c r="M113" s="26"/>
      <c r="N113" s="26"/>
    </row>
    <row r="114" spans="1:14" s="29" customFormat="1" ht="21" x14ac:dyDescent="0.35">
      <c r="A114" s="53"/>
      <c r="B114" s="102"/>
      <c r="C114" s="102"/>
      <c r="D114" s="27"/>
      <c r="E114" s="36"/>
      <c r="F114" s="28"/>
      <c r="G114" s="28"/>
      <c r="I114" s="27"/>
      <c r="J114" s="26"/>
      <c r="K114" s="26"/>
      <c r="L114" s="26"/>
      <c r="M114" s="26"/>
      <c r="N114" s="26"/>
    </row>
    <row r="115" spans="1:14" s="29" customFormat="1" ht="21" x14ac:dyDescent="0.35">
      <c r="A115" s="53"/>
      <c r="B115" s="102"/>
      <c r="C115" s="102"/>
      <c r="D115" s="27"/>
      <c r="E115" s="36"/>
      <c r="F115" s="39"/>
      <c r="G115" s="39"/>
      <c r="I115" s="27"/>
      <c r="J115" s="26"/>
      <c r="K115" s="26"/>
      <c r="L115" s="26"/>
      <c r="M115" s="26"/>
      <c r="N115" s="26"/>
    </row>
    <row r="116" spans="1:14" s="29" customFormat="1" ht="21" x14ac:dyDescent="0.35">
      <c r="A116" s="53"/>
      <c r="B116" s="102"/>
      <c r="C116" s="102"/>
      <c r="D116" s="27"/>
      <c r="E116" s="36"/>
      <c r="F116" s="28"/>
      <c r="G116" s="28"/>
      <c r="I116" s="27"/>
      <c r="J116" s="26"/>
      <c r="K116" s="26"/>
      <c r="L116" s="26"/>
      <c r="M116" s="26"/>
      <c r="N116" s="26"/>
    </row>
    <row r="117" spans="1:14" s="29" customFormat="1" ht="21" x14ac:dyDescent="0.35">
      <c r="A117" s="53"/>
      <c r="B117" s="102"/>
      <c r="C117" s="102"/>
      <c r="D117" s="27"/>
      <c r="E117" s="36"/>
      <c r="F117" s="28"/>
      <c r="G117" s="28"/>
      <c r="I117" s="27"/>
      <c r="J117" s="26"/>
      <c r="K117" s="26"/>
      <c r="L117" s="26"/>
      <c r="M117" s="26"/>
      <c r="N117" s="26"/>
    </row>
    <row r="118" spans="1:14" s="29" customFormat="1" ht="21" customHeight="1" x14ac:dyDescent="0.35">
      <c r="A118" s="53"/>
      <c r="B118" s="102"/>
      <c r="C118" s="102"/>
      <c r="D118" s="27"/>
      <c r="E118" s="36"/>
      <c r="F118" s="28"/>
      <c r="G118" s="28"/>
      <c r="I118" s="27"/>
      <c r="J118" s="26"/>
      <c r="K118" s="26"/>
      <c r="L118" s="26"/>
      <c r="M118" s="26"/>
      <c r="N118" s="26"/>
    </row>
    <row r="119" spans="1:14" s="29" customFormat="1" ht="21" x14ac:dyDescent="0.35">
      <c r="A119" s="53"/>
      <c r="B119" s="102"/>
      <c r="C119" s="102"/>
      <c r="D119" s="27"/>
      <c r="E119" s="36"/>
      <c r="F119" s="28"/>
      <c r="G119" s="28"/>
      <c r="I119" s="27"/>
      <c r="J119" s="26"/>
      <c r="K119" s="26"/>
      <c r="L119" s="26"/>
      <c r="M119" s="26"/>
      <c r="N119" s="26"/>
    </row>
    <row r="120" spans="1:14" s="29" customFormat="1" ht="24" customHeight="1" x14ac:dyDescent="0.35">
      <c r="A120" s="53"/>
      <c r="B120" s="102"/>
      <c r="C120" s="102"/>
      <c r="D120" s="27"/>
      <c r="E120" s="36"/>
      <c r="F120" s="28"/>
      <c r="G120" s="28"/>
      <c r="I120" s="27"/>
      <c r="J120" s="26"/>
      <c r="K120" s="26"/>
      <c r="L120" s="26"/>
      <c r="M120" s="26"/>
      <c r="N120" s="26"/>
    </row>
    <row r="121" spans="1:14" s="29" customFormat="1" ht="19.5" customHeight="1" x14ac:dyDescent="0.35">
      <c r="A121" s="53"/>
      <c r="B121" s="102"/>
      <c r="C121" s="102"/>
      <c r="D121" s="27"/>
      <c r="E121" s="36"/>
      <c r="F121" s="28"/>
      <c r="G121" s="28"/>
      <c r="I121" s="27"/>
      <c r="J121" s="26"/>
      <c r="K121" s="26"/>
      <c r="L121" s="26"/>
      <c r="M121" s="26"/>
      <c r="N121" s="26"/>
    </row>
    <row r="122" spans="1:14" s="29" customFormat="1" ht="21" x14ac:dyDescent="0.35">
      <c r="A122" s="53"/>
      <c r="B122" s="102"/>
      <c r="C122" s="102"/>
      <c r="D122" s="27"/>
      <c r="E122" s="36"/>
      <c r="F122" s="28"/>
      <c r="G122" s="28"/>
      <c r="I122" s="27"/>
      <c r="J122" s="26"/>
      <c r="K122" s="26"/>
      <c r="L122" s="26"/>
      <c r="M122" s="26"/>
      <c r="N122" s="26"/>
    </row>
    <row r="123" spans="1:14" s="29" customFormat="1" ht="21" x14ac:dyDescent="0.35">
      <c r="A123" s="53"/>
      <c r="B123" s="26"/>
      <c r="C123" s="26"/>
      <c r="D123" s="27"/>
      <c r="E123" s="27"/>
      <c r="F123" s="28"/>
      <c r="G123" s="28"/>
    </row>
    <row r="124" spans="1:14" s="29" customFormat="1" ht="14.25" customHeight="1" x14ac:dyDescent="0.35">
      <c r="A124" s="53"/>
      <c r="B124" s="26"/>
      <c r="C124" s="26"/>
      <c r="D124" s="27"/>
      <c r="E124" s="27"/>
      <c r="F124" s="28"/>
      <c r="G124" s="28"/>
    </row>
    <row r="125" spans="1:14" s="29" customFormat="1" ht="24" x14ac:dyDescent="0.4">
      <c r="A125" s="54"/>
      <c r="B125" s="37"/>
      <c r="C125" s="26"/>
      <c r="D125" s="27"/>
      <c r="E125" s="27"/>
      <c r="F125" s="28"/>
      <c r="G125" s="28"/>
    </row>
    <row r="126" spans="1:14" s="29" customFormat="1" ht="16.5" customHeight="1" x14ac:dyDescent="0.35">
      <c r="A126" s="53"/>
      <c r="B126" s="26"/>
      <c r="C126" s="26"/>
      <c r="D126" s="27"/>
      <c r="E126" s="27"/>
      <c r="F126" s="28"/>
      <c r="G126" s="28"/>
    </row>
    <row r="127" spans="1:14" s="29" customFormat="1" ht="21" x14ac:dyDescent="0.35">
      <c r="A127" s="53"/>
      <c r="B127" s="30"/>
      <c r="C127" s="26"/>
      <c r="D127" s="27"/>
      <c r="E127" s="27"/>
      <c r="F127" s="28"/>
      <c r="G127" s="28"/>
    </row>
    <row r="128" spans="1:14" s="29" customFormat="1" ht="21" x14ac:dyDescent="0.35">
      <c r="A128" s="53"/>
      <c r="B128" s="26"/>
      <c r="C128" s="26"/>
      <c r="D128" s="27"/>
      <c r="E128" s="27"/>
      <c r="F128" s="28"/>
      <c r="G128" s="28"/>
    </row>
    <row r="129" spans="1:8" s="29" customFormat="1" ht="18" customHeight="1" x14ac:dyDescent="0.35">
      <c r="A129" s="53"/>
      <c r="B129" s="26"/>
      <c r="C129" s="26"/>
      <c r="D129" s="26"/>
      <c r="E129" s="26"/>
      <c r="F129" s="28"/>
      <c r="G129" s="28"/>
    </row>
    <row r="130" spans="1:8" s="29" customFormat="1" ht="26.25" customHeight="1" x14ac:dyDescent="0.4">
      <c r="A130" s="54"/>
      <c r="B130" s="37"/>
      <c r="C130" s="26"/>
      <c r="D130" s="26"/>
      <c r="E130" s="26"/>
      <c r="F130" s="28"/>
      <c r="G130" s="28"/>
    </row>
    <row r="131" spans="1:8" s="29" customFormat="1" ht="15.75" customHeight="1" x14ac:dyDescent="0.35">
      <c r="A131" s="53"/>
      <c r="B131" s="26"/>
      <c r="C131" s="26"/>
      <c r="D131" s="26"/>
      <c r="E131" s="26"/>
      <c r="F131" s="28"/>
      <c r="G131" s="28"/>
    </row>
    <row r="132" spans="1:8" s="29" customFormat="1" ht="26.25" customHeight="1" x14ac:dyDescent="0.35">
      <c r="A132" s="53"/>
      <c r="B132" s="26"/>
      <c r="C132" s="36"/>
      <c r="D132" s="36"/>
      <c r="E132" s="36"/>
      <c r="F132" s="39"/>
      <c r="G132" s="39"/>
      <c r="H132" s="30"/>
    </row>
    <row r="133" spans="1:8" s="29" customFormat="1" ht="26.25" customHeight="1" x14ac:dyDescent="0.35">
      <c r="A133" s="53"/>
      <c r="B133" s="26"/>
      <c r="C133" s="27"/>
      <c r="D133" s="27"/>
      <c r="E133" s="27"/>
      <c r="F133" s="40"/>
      <c r="G133" s="40"/>
      <c r="H133" s="27"/>
    </row>
    <row r="134" spans="1:8" s="29" customFormat="1" ht="26.25" customHeight="1" x14ac:dyDescent="0.35">
      <c r="A134" s="53"/>
      <c r="B134" s="26"/>
      <c r="C134" s="26"/>
      <c r="D134" s="27"/>
      <c r="E134" s="27"/>
      <c r="F134" s="40"/>
      <c r="G134" s="40"/>
      <c r="H134" s="27"/>
    </row>
    <row r="135" spans="1:8" s="29" customFormat="1" ht="26.25" customHeight="1" x14ac:dyDescent="0.35">
      <c r="A135" s="53"/>
      <c r="B135" s="26"/>
      <c r="C135" s="30"/>
      <c r="D135" s="36"/>
      <c r="E135" s="36"/>
      <c r="F135" s="41"/>
      <c r="G135" s="41"/>
      <c r="H135" s="27"/>
    </row>
    <row r="136" spans="1:8" s="29" customFormat="1" ht="26.25" customHeight="1" x14ac:dyDescent="0.35">
      <c r="A136" s="53"/>
      <c r="B136" s="26"/>
      <c r="C136" s="27"/>
      <c r="D136" s="27"/>
      <c r="E136" s="27"/>
      <c r="F136" s="28"/>
      <c r="G136" s="28"/>
      <c r="H136" s="27"/>
    </row>
    <row r="137" spans="1:8" s="29" customFormat="1" ht="26.25" customHeight="1" x14ac:dyDescent="0.35">
      <c r="A137" s="53"/>
      <c r="B137" s="26"/>
      <c r="C137" s="27"/>
      <c r="D137" s="27"/>
      <c r="E137" s="27"/>
      <c r="F137" s="28"/>
      <c r="G137" s="28"/>
      <c r="H137" s="27"/>
    </row>
    <row r="138" spans="1:8" s="29" customFormat="1" ht="26.25" customHeight="1" x14ac:dyDescent="0.35">
      <c r="A138" s="53"/>
      <c r="B138" s="26"/>
      <c r="C138" s="36"/>
      <c r="D138" s="27"/>
      <c r="E138" s="27"/>
      <c r="F138" s="28"/>
      <c r="G138" s="28"/>
      <c r="H138" s="27"/>
    </row>
    <row r="139" spans="1:8" s="29" customFormat="1" ht="26.25" customHeight="1" x14ac:dyDescent="0.35">
      <c r="A139" s="53"/>
      <c r="B139" s="26"/>
      <c r="C139" s="27"/>
      <c r="D139" s="27"/>
      <c r="E139" s="27"/>
      <c r="F139" s="28"/>
      <c r="G139" s="28"/>
      <c r="H139" s="27"/>
    </row>
    <row r="140" spans="1:8" s="29" customFormat="1" ht="16.5" customHeight="1" x14ac:dyDescent="0.35">
      <c r="A140" s="53"/>
      <c r="B140" s="26"/>
      <c r="C140" s="26"/>
      <c r="D140" s="26"/>
      <c r="E140" s="26"/>
      <c r="F140" s="28"/>
      <c r="G140" s="28"/>
    </row>
    <row r="141" spans="1:8" s="29" customFormat="1" ht="33" customHeight="1" x14ac:dyDescent="0.4">
      <c r="A141" s="54"/>
      <c r="B141" s="42"/>
    </row>
    <row r="142" spans="1:8" s="29" customFormat="1" ht="15" customHeight="1" x14ac:dyDescent="0.4">
      <c r="A142" s="54"/>
      <c r="B142" s="37"/>
    </row>
    <row r="143" spans="1:8" s="29" customFormat="1" ht="21" x14ac:dyDescent="0.35">
      <c r="A143" s="53"/>
      <c r="B143" s="43"/>
      <c r="C143" s="44"/>
    </row>
    <row r="144" spans="1:8" s="29" customFormat="1" ht="21" x14ac:dyDescent="0.35">
      <c r="A144" s="53"/>
      <c r="B144" s="38"/>
      <c r="C144" s="44"/>
    </row>
    <row r="145" spans="1:3" s="29" customFormat="1" ht="21" x14ac:dyDescent="0.35">
      <c r="A145" s="53"/>
      <c r="B145" s="38"/>
      <c r="C145" s="44"/>
    </row>
    <row r="146" spans="1:3" s="29" customFormat="1" x14ac:dyDescent="0.25">
      <c r="A146" s="53"/>
    </row>
    <row r="147" spans="1:3" s="29" customFormat="1" ht="21" x14ac:dyDescent="0.35">
      <c r="A147" s="53"/>
      <c r="B147" s="26"/>
      <c r="C147" s="44"/>
    </row>
    <row r="148" spans="1:3" s="29" customFormat="1" x14ac:dyDescent="0.25">
      <c r="A148" s="53"/>
    </row>
    <row r="149" spans="1:3" s="29" customFormat="1" x14ac:dyDescent="0.25">
      <c r="A149" s="53"/>
    </row>
    <row r="150" spans="1:3" s="29" customFormat="1" x14ac:dyDescent="0.25">
      <c r="A150" s="53"/>
    </row>
    <row r="151" spans="1:3" s="29" customFormat="1" x14ac:dyDescent="0.25">
      <c r="A151" s="53"/>
    </row>
    <row r="152" spans="1:3" s="29" customFormat="1" x14ac:dyDescent="0.25">
      <c r="A152" s="53"/>
    </row>
    <row r="153" spans="1:3" s="29" customFormat="1" x14ac:dyDescent="0.25">
      <c r="A153" s="53"/>
    </row>
    <row r="154" spans="1:3" s="29" customFormat="1" x14ac:dyDescent="0.25">
      <c r="A154" s="53"/>
    </row>
    <row r="155" spans="1:3" s="29" customFormat="1" x14ac:dyDescent="0.25">
      <c r="A155" s="53"/>
    </row>
    <row r="156" spans="1:3" s="29" customFormat="1" x14ac:dyDescent="0.25">
      <c r="A156" s="53"/>
    </row>
    <row r="157" spans="1:3" s="29" customFormat="1" x14ac:dyDescent="0.25">
      <c r="A157" s="53"/>
    </row>
    <row r="158" spans="1:3" s="29" customFormat="1" x14ac:dyDescent="0.25">
      <c r="A158" s="53"/>
    </row>
    <row r="159" spans="1:3" s="29" customFormat="1" x14ac:dyDescent="0.25">
      <c r="A159" s="53"/>
    </row>
    <row r="160" spans="1:3" s="29" customFormat="1" x14ac:dyDescent="0.25">
      <c r="A160" s="53"/>
    </row>
    <row r="161" spans="1:1" s="29" customFormat="1" x14ac:dyDescent="0.25">
      <c r="A161" s="53"/>
    </row>
    <row r="162" spans="1:1" s="29" customFormat="1" x14ac:dyDescent="0.25">
      <c r="A162" s="53"/>
    </row>
    <row r="163" spans="1:1" s="29" customFormat="1" x14ac:dyDescent="0.25">
      <c r="A163" s="53"/>
    </row>
    <row r="164" spans="1:1" s="29" customFormat="1" x14ac:dyDescent="0.25">
      <c r="A164" s="53"/>
    </row>
    <row r="165" spans="1:1" s="29" customFormat="1" x14ac:dyDescent="0.25">
      <c r="A165" s="53"/>
    </row>
    <row r="166" spans="1:1" s="29" customFormat="1" x14ac:dyDescent="0.25">
      <c r="A166" s="53"/>
    </row>
    <row r="167" spans="1:1" s="29" customFormat="1" x14ac:dyDescent="0.25">
      <c r="A167" s="53"/>
    </row>
    <row r="168" spans="1:1" s="29" customFormat="1" x14ac:dyDescent="0.25">
      <c r="A168" s="53"/>
    </row>
    <row r="169" spans="1:1" s="29" customFormat="1" x14ac:dyDescent="0.25">
      <c r="A169" s="53"/>
    </row>
    <row r="170" spans="1:1" s="29" customFormat="1" x14ac:dyDescent="0.25">
      <c r="A170" s="53"/>
    </row>
    <row r="171" spans="1:1" s="29" customFormat="1" x14ac:dyDescent="0.25">
      <c r="A171" s="53"/>
    </row>
    <row r="172" spans="1:1" s="29" customFormat="1" x14ac:dyDescent="0.25">
      <c r="A172" s="53"/>
    </row>
    <row r="173" spans="1:1" s="29" customFormat="1" x14ac:dyDescent="0.25">
      <c r="A173" s="53"/>
    </row>
    <row r="174" spans="1:1" s="29" customFormat="1" x14ac:dyDescent="0.25">
      <c r="A174" s="53"/>
    </row>
    <row r="175" spans="1:1" s="29" customFormat="1" x14ac:dyDescent="0.25">
      <c r="A175" s="53"/>
    </row>
    <row r="176" spans="1:1" s="29" customFormat="1" x14ac:dyDescent="0.25">
      <c r="A176" s="53"/>
    </row>
    <row r="177" spans="1:1" s="29" customFormat="1" x14ac:dyDescent="0.25">
      <c r="A177" s="53"/>
    </row>
    <row r="178" spans="1:1" s="29" customFormat="1" x14ac:dyDescent="0.25">
      <c r="A178" s="53"/>
    </row>
    <row r="179" spans="1:1" s="29" customFormat="1" x14ac:dyDescent="0.25">
      <c r="A179" s="53"/>
    </row>
    <row r="180" spans="1:1" s="29" customFormat="1" x14ac:dyDescent="0.25">
      <c r="A180" s="53"/>
    </row>
    <row r="181" spans="1:1" s="29" customFormat="1" x14ac:dyDescent="0.25">
      <c r="A181" s="53"/>
    </row>
    <row r="182" spans="1:1" s="29" customFormat="1" x14ac:dyDescent="0.25">
      <c r="A182" s="53"/>
    </row>
    <row r="183" spans="1:1" s="29" customFormat="1" x14ac:dyDescent="0.25">
      <c r="A183" s="53"/>
    </row>
    <row r="184" spans="1:1" s="29" customFormat="1" x14ac:dyDescent="0.25">
      <c r="A184" s="53"/>
    </row>
    <row r="185" spans="1:1" s="29" customFormat="1" x14ac:dyDescent="0.25">
      <c r="A185" s="53"/>
    </row>
    <row r="186" spans="1:1" s="29" customFormat="1" x14ac:dyDescent="0.25">
      <c r="A186" s="53"/>
    </row>
    <row r="187" spans="1:1" s="29" customFormat="1" x14ac:dyDescent="0.25">
      <c r="A187" s="53"/>
    </row>
    <row r="188" spans="1:1" s="29" customFormat="1" x14ac:dyDescent="0.25">
      <c r="A188" s="53"/>
    </row>
    <row r="189" spans="1:1" s="29" customFormat="1" x14ac:dyDescent="0.25">
      <c r="A189" s="53"/>
    </row>
    <row r="190" spans="1:1" s="29" customFormat="1" x14ac:dyDescent="0.25">
      <c r="A190" s="53"/>
    </row>
    <row r="191" spans="1:1" s="29" customFormat="1" x14ac:dyDescent="0.25">
      <c r="A191" s="53"/>
    </row>
    <row r="192" spans="1:1" s="29" customFormat="1" x14ac:dyDescent="0.25">
      <c r="A192" s="53"/>
    </row>
    <row r="193" spans="1:1" s="29" customFormat="1" x14ac:dyDescent="0.25">
      <c r="A193" s="53"/>
    </row>
    <row r="194" spans="1:1" s="29" customFormat="1" x14ac:dyDescent="0.25">
      <c r="A194" s="53"/>
    </row>
    <row r="195" spans="1:1" s="29" customFormat="1" x14ac:dyDescent="0.25">
      <c r="A195" s="53"/>
    </row>
    <row r="196" spans="1:1" s="29" customFormat="1" x14ac:dyDescent="0.25">
      <c r="A196" s="53"/>
    </row>
    <row r="197" spans="1:1" s="29" customFormat="1" x14ac:dyDescent="0.25">
      <c r="A197" s="53"/>
    </row>
    <row r="198" spans="1:1" s="29" customFormat="1" x14ac:dyDescent="0.25">
      <c r="A198" s="53"/>
    </row>
    <row r="199" spans="1:1" s="29" customFormat="1" x14ac:dyDescent="0.25">
      <c r="A199" s="53"/>
    </row>
    <row r="200" spans="1:1" s="29" customFormat="1" x14ac:dyDescent="0.25">
      <c r="A200" s="53"/>
    </row>
    <row r="201" spans="1:1" s="29" customFormat="1" x14ac:dyDescent="0.25">
      <c r="A201" s="53"/>
    </row>
    <row r="202" spans="1:1" s="29" customFormat="1" x14ac:dyDescent="0.25">
      <c r="A202" s="53"/>
    </row>
    <row r="203" spans="1:1" s="29" customFormat="1" x14ac:dyDescent="0.25">
      <c r="A203" s="53"/>
    </row>
    <row r="204" spans="1:1" s="29" customFormat="1" x14ac:dyDescent="0.25">
      <c r="A204" s="53"/>
    </row>
    <row r="205" spans="1:1" s="29" customFormat="1" x14ac:dyDescent="0.25">
      <c r="A205" s="53"/>
    </row>
    <row r="206" spans="1:1" s="29" customFormat="1" x14ac:dyDescent="0.25">
      <c r="A206" s="53"/>
    </row>
    <row r="207" spans="1:1" s="29" customFormat="1" x14ac:dyDescent="0.25">
      <c r="A207" s="53"/>
    </row>
    <row r="208" spans="1:1" s="29" customFormat="1" x14ac:dyDescent="0.25">
      <c r="A208" s="53"/>
    </row>
    <row r="209" spans="1:1" s="29" customFormat="1" x14ac:dyDescent="0.25">
      <c r="A209" s="53"/>
    </row>
    <row r="210" spans="1:1" s="29" customFormat="1" x14ac:dyDescent="0.25">
      <c r="A210" s="53"/>
    </row>
    <row r="211" spans="1:1" s="29" customFormat="1" x14ac:dyDescent="0.25">
      <c r="A211" s="53"/>
    </row>
    <row r="212" spans="1:1" s="29" customFormat="1" x14ac:dyDescent="0.25">
      <c r="A212" s="53"/>
    </row>
    <row r="213" spans="1:1" s="29" customFormat="1" x14ac:dyDescent="0.25">
      <c r="A213" s="53"/>
    </row>
    <row r="214" spans="1:1" s="29" customFormat="1" x14ac:dyDescent="0.25">
      <c r="A214" s="53"/>
    </row>
    <row r="215" spans="1:1" s="29" customFormat="1" x14ac:dyDescent="0.25">
      <c r="A215" s="53"/>
    </row>
    <row r="216" spans="1:1" s="29" customFormat="1" x14ac:dyDescent="0.25">
      <c r="A216" s="53"/>
    </row>
    <row r="217" spans="1:1" s="29" customFormat="1" x14ac:dyDescent="0.25">
      <c r="A217" s="53"/>
    </row>
    <row r="218" spans="1:1" s="29" customFormat="1" x14ac:dyDescent="0.25">
      <c r="A218" s="53"/>
    </row>
    <row r="219" spans="1:1" s="29" customFormat="1" x14ac:dyDescent="0.25">
      <c r="A219" s="53"/>
    </row>
    <row r="220" spans="1:1" s="29" customFormat="1" x14ac:dyDescent="0.25">
      <c r="A220" s="53"/>
    </row>
    <row r="221" spans="1:1" s="29" customFormat="1" x14ac:dyDescent="0.25">
      <c r="A221" s="53"/>
    </row>
    <row r="222" spans="1:1" s="29" customFormat="1" x14ac:dyDescent="0.25">
      <c r="A222" s="53"/>
    </row>
    <row r="223" spans="1:1" s="29" customFormat="1" x14ac:dyDescent="0.25">
      <c r="A223" s="53"/>
    </row>
    <row r="224" spans="1:1" s="29" customFormat="1" x14ac:dyDescent="0.25">
      <c r="A224" s="53"/>
    </row>
    <row r="225" spans="1:1" s="29" customFormat="1" x14ac:dyDescent="0.25">
      <c r="A225" s="53"/>
    </row>
    <row r="226" spans="1:1" s="29" customFormat="1" x14ac:dyDescent="0.25">
      <c r="A226" s="53"/>
    </row>
    <row r="227" spans="1:1" s="29" customFormat="1" x14ac:dyDescent="0.25">
      <c r="A227" s="53"/>
    </row>
    <row r="228" spans="1:1" s="29" customFormat="1" x14ac:dyDescent="0.25">
      <c r="A228" s="53"/>
    </row>
  </sheetData>
  <sheetProtection algorithmName="SHA-512" hashValue="3mqP7UrJFV6tuF4yqZRk563G83UhcQVVYZQxk4dbzbXHuhCz1P3R6uGLtLo4q6loOkBsAepvme1mSfh8zA+2ow==" saltValue="hSWPi9Wj0fWMIcCF8NELzw==" spinCount="100000" sheet="1" objects="1" scenarios="1"/>
  <mergeCells count="2">
    <mergeCell ref="B2:AM2"/>
    <mergeCell ref="B79:AM80"/>
  </mergeCells>
  <pageMargins left="0.7" right="0.7" top="0.75" bottom="0.75" header="0.3" footer="0.3"/>
  <pageSetup paperSize="12" orientation="portrait" horizontalDpi="300" verticalDpi="300" r:id="rId1"/>
  <headerFooter>
    <oddHeader>&amp;C&amp;"Arial"&amp;12&amp;KA80000 OFFICIAL&amp;1#_x000D_</oddHead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05C1FDC-3252-40C8-BBE4-E8978291905F}">
          <x14:formula1>
            <xm:f>'Property deatils INPUT'!$A$3:$A$39</xm:f>
          </x14:formula1>
          <xm:sqref>B78</xm:sqref>
        </x14:dataValidation>
        <x14:dataValidation type="list" allowBlank="1" showInputMessage="1" showErrorMessage="1" xr:uid="{DF728524-5016-4CB3-83C3-DE1C556E53B5}">
          <x14:formula1>
            <xm:f>'Catchment yields'!$A$5:$A$12</xm:f>
          </x14:formula1>
          <xm:sqref>D102:D122</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D0DB8-9F9D-418F-80FC-9CD13FDA91F7}">
  <dimension ref="A1:L39"/>
  <sheetViews>
    <sheetView zoomScaleNormal="100" workbookViewId="0">
      <selection activeCell="I2" sqref="I2"/>
    </sheetView>
  </sheetViews>
  <sheetFormatPr defaultRowHeight="15" x14ac:dyDescent="0.25"/>
  <cols>
    <col min="1" max="1" width="14.42578125" bestFit="1" customWidth="1"/>
    <col min="2" max="2" width="18.85546875" bestFit="1" customWidth="1"/>
    <col min="3" max="3" width="28.7109375" bestFit="1" customWidth="1"/>
    <col min="4" max="4" width="28" bestFit="1" customWidth="1"/>
    <col min="5" max="5" width="19.140625" bestFit="1" customWidth="1"/>
    <col min="6" max="6" width="24.42578125" bestFit="1" customWidth="1"/>
    <col min="7" max="7" width="29" bestFit="1" customWidth="1"/>
    <col min="8" max="8" width="27.140625" bestFit="1" customWidth="1"/>
    <col min="9" max="9" width="30.28515625" bestFit="1" customWidth="1"/>
    <col min="10" max="10" width="19.140625" bestFit="1" customWidth="1"/>
    <col min="11" max="11" width="26" bestFit="1" customWidth="1"/>
    <col min="12" max="12" width="31.5703125" bestFit="1" customWidth="1"/>
  </cols>
  <sheetData>
    <row r="1" spans="1:12" x14ac:dyDescent="0.25">
      <c r="A1" s="1" t="s">
        <v>30</v>
      </c>
      <c r="B1" s="1" t="s">
        <v>31</v>
      </c>
      <c r="C1" s="1" t="s">
        <v>34</v>
      </c>
      <c r="D1" s="1" t="s">
        <v>46</v>
      </c>
      <c r="E1" s="1" t="s">
        <v>109</v>
      </c>
      <c r="F1" s="1" t="s">
        <v>122</v>
      </c>
      <c r="G1" s="1" t="s">
        <v>115</v>
      </c>
      <c r="H1" s="1" t="s">
        <v>96</v>
      </c>
      <c r="I1" s="1" t="s">
        <v>97</v>
      </c>
      <c r="J1" s="1" t="s">
        <v>119</v>
      </c>
      <c r="K1" s="1" t="s">
        <v>120</v>
      </c>
      <c r="L1" s="1" t="s">
        <v>121</v>
      </c>
    </row>
    <row r="2" spans="1:12" x14ac:dyDescent="0.25">
      <c r="A2" s="1" t="s">
        <v>152</v>
      </c>
      <c r="B2" s="1" t="s">
        <v>50</v>
      </c>
      <c r="C2" s="1" t="s">
        <v>50</v>
      </c>
      <c r="D2" s="1" t="s">
        <v>50</v>
      </c>
      <c r="E2" s="1" t="s">
        <v>50</v>
      </c>
      <c r="F2" s="1"/>
      <c r="G2" s="3" t="s">
        <v>183</v>
      </c>
      <c r="H2" s="3" t="s">
        <v>50</v>
      </c>
      <c r="I2" s="3" t="s">
        <v>50</v>
      </c>
      <c r="J2" s="1"/>
      <c r="K2" s="1"/>
      <c r="L2" s="1"/>
    </row>
    <row r="3" spans="1:12" x14ac:dyDescent="0.25">
      <c r="A3" s="4" t="s">
        <v>47</v>
      </c>
      <c r="B3" s="3">
        <v>345</v>
      </c>
      <c r="C3" s="3" t="s">
        <v>47</v>
      </c>
      <c r="D3" s="3">
        <v>1700</v>
      </c>
      <c r="E3" t="s">
        <v>123</v>
      </c>
      <c r="F3">
        <v>1260</v>
      </c>
      <c r="G3" t="s">
        <v>116</v>
      </c>
      <c r="H3" t="s">
        <v>118</v>
      </c>
      <c r="I3" t="s">
        <v>113</v>
      </c>
      <c r="J3" t="s">
        <v>110</v>
      </c>
      <c r="K3">
        <v>14</v>
      </c>
      <c r="L3">
        <f>K3*90</f>
        <v>1260</v>
      </c>
    </row>
    <row r="4" spans="1:12" x14ac:dyDescent="0.25">
      <c r="A4" s="2" t="s">
        <v>13</v>
      </c>
      <c r="B4">
        <v>590</v>
      </c>
      <c r="C4" t="s">
        <v>13</v>
      </c>
      <c r="D4">
        <v>1500</v>
      </c>
      <c r="E4" t="s">
        <v>123</v>
      </c>
      <c r="F4">
        <v>1260</v>
      </c>
      <c r="G4" t="s">
        <v>117</v>
      </c>
      <c r="H4" s="5" t="s">
        <v>50</v>
      </c>
      <c r="I4" s="5" t="s">
        <v>50</v>
      </c>
      <c r="J4" t="s">
        <v>111</v>
      </c>
      <c r="K4">
        <v>51</v>
      </c>
      <c r="L4">
        <f t="shared" ref="L4:L5" si="0">K4*90</f>
        <v>4590</v>
      </c>
    </row>
    <row r="5" spans="1:12" x14ac:dyDescent="0.25">
      <c r="A5" s="2" t="s">
        <v>45</v>
      </c>
      <c r="B5">
        <v>425</v>
      </c>
      <c r="C5" t="s">
        <v>45</v>
      </c>
      <c r="D5">
        <v>1500</v>
      </c>
      <c r="E5" t="s">
        <v>123</v>
      </c>
      <c r="F5">
        <v>1260</v>
      </c>
      <c r="J5" t="s">
        <v>112</v>
      </c>
      <c r="K5">
        <v>12</v>
      </c>
      <c r="L5">
        <f t="shared" si="0"/>
        <v>1080</v>
      </c>
    </row>
    <row r="6" spans="1:12" x14ac:dyDescent="0.25">
      <c r="A6" s="2" t="s">
        <v>26</v>
      </c>
      <c r="B6">
        <v>390</v>
      </c>
      <c r="C6" t="s">
        <v>26</v>
      </c>
      <c r="D6">
        <v>1900</v>
      </c>
      <c r="E6" t="s">
        <v>111</v>
      </c>
      <c r="F6">
        <v>4590</v>
      </c>
    </row>
    <row r="7" spans="1:12" x14ac:dyDescent="0.25">
      <c r="A7" s="2" t="s">
        <v>22</v>
      </c>
      <c r="B7">
        <v>423</v>
      </c>
      <c r="C7" t="s">
        <v>36</v>
      </c>
      <c r="D7">
        <v>1900</v>
      </c>
      <c r="E7" t="s">
        <v>123</v>
      </c>
      <c r="F7">
        <v>1260</v>
      </c>
    </row>
    <row r="8" spans="1:12" x14ac:dyDescent="0.25">
      <c r="A8" s="2" t="s">
        <v>25</v>
      </c>
      <c r="B8">
        <v>305</v>
      </c>
      <c r="C8" t="s">
        <v>25</v>
      </c>
      <c r="D8">
        <v>2100</v>
      </c>
      <c r="E8" t="s">
        <v>111</v>
      </c>
      <c r="F8">
        <v>4590</v>
      </c>
    </row>
    <row r="9" spans="1:12" x14ac:dyDescent="0.25">
      <c r="A9" s="2" t="s">
        <v>12</v>
      </c>
      <c r="B9">
        <v>527</v>
      </c>
      <c r="C9" t="s">
        <v>35</v>
      </c>
      <c r="D9">
        <v>1500</v>
      </c>
      <c r="E9" t="s">
        <v>123</v>
      </c>
      <c r="F9">
        <v>1260</v>
      </c>
    </row>
    <row r="10" spans="1:12" x14ac:dyDescent="0.25">
      <c r="A10" s="2" t="s">
        <v>9</v>
      </c>
      <c r="B10">
        <v>396</v>
      </c>
      <c r="C10" t="s">
        <v>9</v>
      </c>
      <c r="D10">
        <v>1800</v>
      </c>
      <c r="E10" t="s">
        <v>123</v>
      </c>
      <c r="F10">
        <v>1260</v>
      </c>
    </row>
    <row r="11" spans="1:12" x14ac:dyDescent="0.25">
      <c r="A11" s="2" t="s">
        <v>19</v>
      </c>
      <c r="B11">
        <v>405</v>
      </c>
      <c r="C11" t="s">
        <v>43</v>
      </c>
      <c r="D11">
        <v>1600</v>
      </c>
      <c r="E11" t="s">
        <v>123</v>
      </c>
      <c r="F11">
        <v>1260</v>
      </c>
    </row>
    <row r="12" spans="1:12" x14ac:dyDescent="0.25">
      <c r="A12" s="2" t="s">
        <v>20</v>
      </c>
      <c r="B12">
        <v>445</v>
      </c>
      <c r="C12" t="s">
        <v>20</v>
      </c>
      <c r="D12">
        <v>1900</v>
      </c>
      <c r="E12" t="s">
        <v>123</v>
      </c>
      <c r="F12">
        <v>1260</v>
      </c>
    </row>
    <row r="13" spans="1:12" x14ac:dyDescent="0.25">
      <c r="A13" s="2" t="s">
        <v>16</v>
      </c>
      <c r="B13">
        <v>446</v>
      </c>
      <c r="C13" t="s">
        <v>44</v>
      </c>
      <c r="D13">
        <v>1500</v>
      </c>
      <c r="E13" t="s">
        <v>112</v>
      </c>
      <c r="F13">
        <v>1080</v>
      </c>
    </row>
    <row r="14" spans="1:12" x14ac:dyDescent="0.25">
      <c r="A14" s="2" t="s">
        <v>29</v>
      </c>
      <c r="B14">
        <v>463</v>
      </c>
      <c r="C14" t="s">
        <v>29</v>
      </c>
      <c r="D14">
        <v>1800</v>
      </c>
      <c r="E14" t="s">
        <v>123</v>
      </c>
      <c r="F14">
        <v>1260</v>
      </c>
    </row>
    <row r="15" spans="1:12" x14ac:dyDescent="0.25">
      <c r="A15" s="2" t="s">
        <v>6</v>
      </c>
      <c r="B15">
        <v>357</v>
      </c>
      <c r="C15" t="s">
        <v>37</v>
      </c>
      <c r="D15">
        <v>1700</v>
      </c>
      <c r="E15" t="s">
        <v>123</v>
      </c>
      <c r="F15">
        <v>1260</v>
      </c>
    </row>
    <row r="16" spans="1:12" x14ac:dyDescent="0.25">
      <c r="A16" s="2" t="s">
        <v>14</v>
      </c>
      <c r="B16">
        <v>492</v>
      </c>
      <c r="C16" t="s">
        <v>14</v>
      </c>
      <c r="D16">
        <v>1700</v>
      </c>
      <c r="E16" t="s">
        <v>123</v>
      </c>
      <c r="F16">
        <v>1260</v>
      </c>
    </row>
    <row r="17" spans="1:6" x14ac:dyDescent="0.25">
      <c r="A17" s="2" t="s">
        <v>5</v>
      </c>
      <c r="B17">
        <v>389</v>
      </c>
      <c r="C17" t="s">
        <v>38</v>
      </c>
      <c r="D17">
        <v>1700</v>
      </c>
      <c r="E17" t="s">
        <v>123</v>
      </c>
      <c r="F17">
        <v>1260</v>
      </c>
    </row>
    <row r="18" spans="1:6" x14ac:dyDescent="0.25">
      <c r="A18" s="2" t="s">
        <v>28</v>
      </c>
      <c r="B18">
        <v>456</v>
      </c>
      <c r="C18" t="s">
        <v>28</v>
      </c>
      <c r="D18">
        <v>1800</v>
      </c>
      <c r="E18" t="s">
        <v>123</v>
      </c>
      <c r="F18">
        <v>1260</v>
      </c>
    </row>
    <row r="19" spans="1:6" x14ac:dyDescent="0.25">
      <c r="A19" s="2" t="s">
        <v>4</v>
      </c>
      <c r="B19">
        <v>503</v>
      </c>
      <c r="C19" t="s">
        <v>4</v>
      </c>
      <c r="D19">
        <v>1700</v>
      </c>
      <c r="E19" t="s">
        <v>123</v>
      </c>
      <c r="F19">
        <v>1260</v>
      </c>
    </row>
    <row r="20" spans="1:6" x14ac:dyDescent="0.25">
      <c r="A20" s="2" t="s">
        <v>43</v>
      </c>
      <c r="B20">
        <v>405</v>
      </c>
      <c r="C20" t="s">
        <v>43</v>
      </c>
      <c r="D20">
        <v>1600</v>
      </c>
      <c r="E20" t="s">
        <v>123</v>
      </c>
      <c r="F20">
        <v>1260</v>
      </c>
    </row>
    <row r="21" spans="1:6" x14ac:dyDescent="0.25">
      <c r="A21" s="2" t="s">
        <v>1</v>
      </c>
      <c r="B21">
        <v>428</v>
      </c>
      <c r="C21" t="s">
        <v>1</v>
      </c>
      <c r="D21">
        <v>1700</v>
      </c>
      <c r="E21" t="s">
        <v>123</v>
      </c>
      <c r="F21">
        <v>1260</v>
      </c>
    </row>
    <row r="22" spans="1:6" x14ac:dyDescent="0.25">
      <c r="A22" s="2" t="s">
        <v>18</v>
      </c>
      <c r="B22">
        <v>667</v>
      </c>
      <c r="C22" t="s">
        <v>18</v>
      </c>
      <c r="D22">
        <v>1500</v>
      </c>
      <c r="E22" t="s">
        <v>112</v>
      </c>
      <c r="F22">
        <v>1080</v>
      </c>
    </row>
    <row r="23" spans="1:6" x14ac:dyDescent="0.25">
      <c r="A23" s="2" t="s">
        <v>24</v>
      </c>
      <c r="B23">
        <v>341</v>
      </c>
      <c r="C23" t="s">
        <v>24</v>
      </c>
      <c r="D23">
        <v>1900</v>
      </c>
      <c r="E23" t="s">
        <v>111</v>
      </c>
      <c r="F23">
        <v>4590</v>
      </c>
    </row>
    <row r="24" spans="1:6" x14ac:dyDescent="0.25">
      <c r="A24" s="2" t="s">
        <v>23</v>
      </c>
      <c r="B24">
        <v>324</v>
      </c>
      <c r="C24" t="s">
        <v>23</v>
      </c>
      <c r="D24">
        <v>1900</v>
      </c>
      <c r="E24" t="s">
        <v>123</v>
      </c>
      <c r="F24">
        <v>1260</v>
      </c>
    </row>
    <row r="25" spans="1:6" x14ac:dyDescent="0.25">
      <c r="A25" s="2" t="s">
        <v>7</v>
      </c>
      <c r="B25">
        <v>348</v>
      </c>
      <c r="C25" t="s">
        <v>7</v>
      </c>
      <c r="D25">
        <v>1800</v>
      </c>
      <c r="E25" t="s">
        <v>123</v>
      </c>
      <c r="F25">
        <v>1260</v>
      </c>
    </row>
    <row r="26" spans="1:6" x14ac:dyDescent="0.25">
      <c r="A26" s="2" t="s">
        <v>8</v>
      </c>
      <c r="B26">
        <v>325</v>
      </c>
      <c r="C26" t="s">
        <v>39</v>
      </c>
      <c r="D26">
        <v>1800</v>
      </c>
      <c r="E26" t="s">
        <v>123</v>
      </c>
      <c r="F26">
        <v>1260</v>
      </c>
    </row>
    <row r="27" spans="1:6" x14ac:dyDescent="0.25">
      <c r="A27" s="2" t="s">
        <v>3</v>
      </c>
      <c r="B27">
        <v>378</v>
      </c>
      <c r="C27" t="s">
        <v>3</v>
      </c>
      <c r="D27">
        <v>1700</v>
      </c>
      <c r="E27" t="s">
        <v>123</v>
      </c>
      <c r="F27">
        <v>1260</v>
      </c>
    </row>
    <row r="28" spans="1:6" x14ac:dyDescent="0.25">
      <c r="A28" s="2" t="s">
        <v>2</v>
      </c>
      <c r="B28">
        <v>360</v>
      </c>
      <c r="C28" t="s">
        <v>2</v>
      </c>
      <c r="D28">
        <v>1500</v>
      </c>
      <c r="E28" t="s">
        <v>123</v>
      </c>
      <c r="F28">
        <v>1260</v>
      </c>
    </row>
    <row r="29" spans="1:6" x14ac:dyDescent="0.25">
      <c r="A29" s="2" t="s">
        <v>10</v>
      </c>
      <c r="B29">
        <v>350</v>
      </c>
      <c r="C29" t="s">
        <v>40</v>
      </c>
      <c r="D29">
        <v>1800</v>
      </c>
      <c r="E29" t="s">
        <v>123</v>
      </c>
      <c r="F29">
        <v>1260</v>
      </c>
    </row>
    <row r="30" spans="1:6" x14ac:dyDescent="0.25">
      <c r="A30" s="2" t="s">
        <v>21</v>
      </c>
      <c r="B30">
        <v>338</v>
      </c>
      <c r="C30" t="s">
        <v>21</v>
      </c>
      <c r="D30">
        <v>1900</v>
      </c>
      <c r="E30" t="s">
        <v>123</v>
      </c>
      <c r="F30">
        <v>1260</v>
      </c>
    </row>
    <row r="31" spans="1:6" x14ac:dyDescent="0.25">
      <c r="A31" s="2" t="s">
        <v>44</v>
      </c>
      <c r="B31">
        <v>446</v>
      </c>
      <c r="C31" t="s">
        <v>44</v>
      </c>
      <c r="D31">
        <v>1500</v>
      </c>
      <c r="E31" t="s">
        <v>123</v>
      </c>
      <c r="F31">
        <v>1260</v>
      </c>
    </row>
    <row r="32" spans="1:6" x14ac:dyDescent="0.25">
      <c r="A32" s="2" t="s">
        <v>33</v>
      </c>
      <c r="B32">
        <v>350</v>
      </c>
      <c r="C32" t="s">
        <v>41</v>
      </c>
      <c r="D32">
        <v>1900</v>
      </c>
      <c r="E32" t="s">
        <v>123</v>
      </c>
      <c r="F32">
        <v>1260</v>
      </c>
    </row>
    <row r="33" spans="1:6" x14ac:dyDescent="0.25">
      <c r="A33" s="2" t="s">
        <v>11</v>
      </c>
      <c r="B33">
        <v>420</v>
      </c>
      <c r="C33" t="s">
        <v>42</v>
      </c>
      <c r="D33">
        <v>1700</v>
      </c>
      <c r="E33" t="s">
        <v>123</v>
      </c>
      <c r="F33">
        <v>1260</v>
      </c>
    </row>
    <row r="34" spans="1:6" x14ac:dyDescent="0.25">
      <c r="A34" s="2" t="s">
        <v>15</v>
      </c>
      <c r="B34">
        <v>545</v>
      </c>
      <c r="C34" t="s">
        <v>15</v>
      </c>
      <c r="D34">
        <v>1500</v>
      </c>
      <c r="E34" t="s">
        <v>112</v>
      </c>
      <c r="F34">
        <v>1080</v>
      </c>
    </row>
    <row r="35" spans="1:6" x14ac:dyDescent="0.25">
      <c r="A35" s="2" t="s">
        <v>32</v>
      </c>
      <c r="B35">
        <v>445</v>
      </c>
      <c r="C35" t="s">
        <v>32</v>
      </c>
      <c r="D35">
        <v>1600</v>
      </c>
      <c r="E35" t="s">
        <v>123</v>
      </c>
      <c r="F35">
        <v>1260</v>
      </c>
    </row>
    <row r="36" spans="1:6" x14ac:dyDescent="0.25">
      <c r="A36" s="2" t="s">
        <v>17</v>
      </c>
      <c r="B36">
        <v>677</v>
      </c>
      <c r="C36" t="s">
        <v>17</v>
      </c>
      <c r="D36">
        <v>1500</v>
      </c>
      <c r="E36" t="s">
        <v>112</v>
      </c>
      <c r="F36">
        <v>1080</v>
      </c>
    </row>
    <row r="37" spans="1:6" x14ac:dyDescent="0.25">
      <c r="A37" s="2" t="s">
        <v>27</v>
      </c>
      <c r="B37">
        <v>440</v>
      </c>
      <c r="C37" t="s">
        <v>27</v>
      </c>
      <c r="D37">
        <v>1900</v>
      </c>
      <c r="E37" t="s">
        <v>111</v>
      </c>
      <c r="F37">
        <v>4590</v>
      </c>
    </row>
    <row r="38" spans="1:6" x14ac:dyDescent="0.25">
      <c r="A38" s="2" t="s">
        <v>0</v>
      </c>
      <c r="B38">
        <v>417</v>
      </c>
      <c r="C38" t="s">
        <v>0</v>
      </c>
      <c r="D38">
        <v>1600</v>
      </c>
      <c r="E38" t="s">
        <v>123</v>
      </c>
      <c r="F38">
        <v>1260</v>
      </c>
    </row>
    <row r="39" spans="1:6" x14ac:dyDescent="0.25">
      <c r="A39" s="2" t="s">
        <v>48</v>
      </c>
      <c r="B39" t="s">
        <v>49</v>
      </c>
      <c r="C39" t="s">
        <v>50</v>
      </c>
    </row>
  </sheetData>
  <sortState xmlns:xlrd2="http://schemas.microsoft.com/office/spreadsheetml/2017/richdata2" ref="A4:A38">
    <sortCondition ref="A4:A38"/>
  </sortState>
  <pageMargins left="0.7" right="0.7" top="0.75" bottom="0.75" header="0.3" footer="0.3"/>
  <headerFooter>
    <oddHeader>&amp;C&amp;"Arial"&amp;12&amp;KA80000 OFFICIAL&amp;1#_x000D_</oddHeader>
  </headerFooter>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70CE8-FEB7-4F28-95FD-22608A254452}">
  <dimension ref="A1:E19"/>
  <sheetViews>
    <sheetView workbookViewId="0">
      <selection activeCell="D26" sqref="D26"/>
    </sheetView>
  </sheetViews>
  <sheetFormatPr defaultRowHeight="15" x14ac:dyDescent="0.25"/>
  <cols>
    <col min="1" max="1" width="40.140625" bestFit="1" customWidth="1"/>
    <col min="2" max="2" width="20" bestFit="1" customWidth="1"/>
    <col min="3" max="3" width="14" bestFit="1" customWidth="1"/>
    <col min="4" max="4" width="15.42578125" bestFit="1" customWidth="1"/>
    <col min="5" max="5" width="20" bestFit="1" customWidth="1"/>
  </cols>
  <sheetData>
    <row r="1" spans="1:5" s="1" customFormat="1" x14ac:dyDescent="0.25">
      <c r="A1" s="1" t="s">
        <v>61</v>
      </c>
      <c r="B1" s="1" t="s">
        <v>62</v>
      </c>
      <c r="C1" s="1" t="s">
        <v>63</v>
      </c>
      <c r="D1" s="1" t="s">
        <v>64</v>
      </c>
      <c r="E1" s="1" t="s">
        <v>65</v>
      </c>
    </row>
    <row r="2" spans="1:5" s="1" customFormat="1" x14ac:dyDescent="0.25">
      <c r="A2" s="1" t="s">
        <v>160</v>
      </c>
      <c r="B2" s="1" t="s">
        <v>50</v>
      </c>
      <c r="C2" s="1" t="s">
        <v>50</v>
      </c>
      <c r="D2" s="1" t="s">
        <v>50</v>
      </c>
      <c r="E2" s="1" t="s">
        <v>50</v>
      </c>
    </row>
    <row r="3" spans="1:5" x14ac:dyDescent="0.25">
      <c r="A3" t="s">
        <v>71</v>
      </c>
      <c r="B3" s="5">
        <v>6</v>
      </c>
      <c r="C3" s="5">
        <v>4.2</v>
      </c>
      <c r="D3" s="5">
        <v>10</v>
      </c>
      <c r="E3" s="5">
        <f>B3*365</f>
        <v>2190</v>
      </c>
    </row>
    <row r="4" spans="1:5" x14ac:dyDescent="0.25">
      <c r="A4" t="s">
        <v>74</v>
      </c>
      <c r="B4" s="142">
        <v>8</v>
      </c>
      <c r="C4" s="142">
        <v>4</v>
      </c>
      <c r="D4" s="142" t="s">
        <v>67</v>
      </c>
      <c r="E4" s="142">
        <f t="shared" ref="E4" si="0">B4*365</f>
        <v>2920</v>
      </c>
    </row>
    <row r="5" spans="1:5" x14ac:dyDescent="0.25">
      <c r="A5" t="s">
        <v>72</v>
      </c>
      <c r="B5" s="5">
        <v>4</v>
      </c>
      <c r="C5" s="5">
        <v>2.4</v>
      </c>
      <c r="D5" s="5">
        <v>6</v>
      </c>
      <c r="E5" s="5">
        <f t="shared" ref="E5:E15" si="1">B5*365</f>
        <v>1460</v>
      </c>
    </row>
    <row r="6" spans="1:5" x14ac:dyDescent="0.25">
      <c r="A6" t="s">
        <v>73</v>
      </c>
      <c r="B6" s="5">
        <v>10</v>
      </c>
      <c r="C6" s="5">
        <v>6</v>
      </c>
      <c r="D6" s="5">
        <v>14</v>
      </c>
      <c r="E6" s="5">
        <f t="shared" si="1"/>
        <v>3650</v>
      </c>
    </row>
    <row r="7" spans="1:5" x14ac:dyDescent="0.25">
      <c r="A7" t="s">
        <v>264</v>
      </c>
      <c r="B7" s="138">
        <v>14</v>
      </c>
      <c r="C7" s="138" t="s">
        <v>50</v>
      </c>
      <c r="D7" s="138" t="s">
        <v>50</v>
      </c>
      <c r="E7" s="138">
        <f t="shared" si="1"/>
        <v>5110</v>
      </c>
    </row>
    <row r="8" spans="1:5" x14ac:dyDescent="0.25">
      <c r="A8" t="s">
        <v>265</v>
      </c>
      <c r="B8" s="138">
        <v>10</v>
      </c>
      <c r="C8" s="138"/>
      <c r="D8" s="138"/>
      <c r="E8" s="138">
        <f t="shared" si="1"/>
        <v>3650</v>
      </c>
    </row>
    <row r="9" spans="1:5" x14ac:dyDescent="0.25">
      <c r="A9" t="s">
        <v>266</v>
      </c>
      <c r="B9" s="138">
        <v>4.2</v>
      </c>
      <c r="C9" s="138"/>
      <c r="D9" s="138"/>
      <c r="E9" s="138">
        <f t="shared" si="1"/>
        <v>1533</v>
      </c>
    </row>
    <row r="10" spans="1:5" x14ac:dyDescent="0.25">
      <c r="A10" t="s">
        <v>270</v>
      </c>
      <c r="B10" s="142">
        <v>14</v>
      </c>
      <c r="C10" s="142"/>
      <c r="D10" s="142"/>
      <c r="E10" s="142">
        <f t="shared" si="1"/>
        <v>5110</v>
      </c>
    </row>
    <row r="11" spans="1:5" x14ac:dyDescent="0.25">
      <c r="A11" t="s">
        <v>269</v>
      </c>
      <c r="B11" s="142">
        <v>6</v>
      </c>
      <c r="C11" s="142"/>
      <c r="D11" s="142"/>
      <c r="E11" s="142">
        <f t="shared" si="1"/>
        <v>2190</v>
      </c>
    </row>
    <row r="12" spans="1:5" x14ac:dyDescent="0.25">
      <c r="B12" s="5"/>
      <c r="C12" s="5"/>
      <c r="D12" s="5"/>
      <c r="E12" s="5"/>
    </row>
    <row r="13" spans="1:5" x14ac:dyDescent="0.25">
      <c r="A13" t="s">
        <v>68</v>
      </c>
      <c r="B13" s="5">
        <v>55</v>
      </c>
      <c r="C13" s="5">
        <v>30</v>
      </c>
      <c r="D13" s="5">
        <v>70</v>
      </c>
      <c r="E13" s="5">
        <f t="shared" si="1"/>
        <v>20075</v>
      </c>
    </row>
    <row r="14" spans="1:5" x14ac:dyDescent="0.25">
      <c r="A14" t="s">
        <v>66</v>
      </c>
      <c r="B14" s="5">
        <v>80</v>
      </c>
      <c r="C14" s="5">
        <v>42</v>
      </c>
      <c r="D14" s="5">
        <v>100</v>
      </c>
      <c r="E14" s="5">
        <f t="shared" si="1"/>
        <v>29200</v>
      </c>
    </row>
    <row r="15" spans="1:5" x14ac:dyDescent="0.25">
      <c r="A15" t="s">
        <v>267</v>
      </c>
      <c r="B15" s="5">
        <f>AVERAGE(C15:D15)</f>
        <v>105</v>
      </c>
      <c r="C15" s="5">
        <v>70</v>
      </c>
      <c r="D15" s="5">
        <v>140</v>
      </c>
      <c r="E15" s="5">
        <f t="shared" si="1"/>
        <v>38325</v>
      </c>
    </row>
    <row r="16" spans="1:5" x14ac:dyDescent="0.25">
      <c r="A16" t="s">
        <v>268</v>
      </c>
      <c r="B16" s="142">
        <v>100</v>
      </c>
      <c r="D16" s="142">
        <v>100</v>
      </c>
    </row>
    <row r="17" spans="1:2" x14ac:dyDescent="0.25">
      <c r="A17" t="s">
        <v>271</v>
      </c>
      <c r="B17" s="142">
        <v>100</v>
      </c>
    </row>
    <row r="18" spans="1:2" x14ac:dyDescent="0.25">
      <c r="A18" t="s">
        <v>272</v>
      </c>
      <c r="B18" s="142">
        <v>30</v>
      </c>
    </row>
    <row r="19" spans="1:2" x14ac:dyDescent="0.25">
      <c r="A19" t="s">
        <v>273</v>
      </c>
      <c r="B19" s="142">
        <v>100</v>
      </c>
    </row>
  </sheetData>
  <pageMargins left="0.7" right="0.7" top="0.75" bottom="0.75" header="0.3" footer="0.3"/>
</worksheet>
</file>

<file path=docMetadata/LabelInfo.xml><?xml version="1.0" encoding="utf-8"?>
<clbl:labelList xmlns:clbl="http://schemas.microsoft.com/office/2020/mipLabelMetadata">
  <clbl:label id="{77274858-3b1d-4431-8679-d878f40e28fd}" enabled="1" method="Privileged" siteId="{bda528f7-fca9-432f-bc98-bd7e90d40906}"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Introduction</vt:lpstr>
      <vt:lpstr>Units and conversions</vt:lpstr>
      <vt:lpstr>Property and household details</vt:lpstr>
      <vt:lpstr>On-farm water supply</vt:lpstr>
      <vt:lpstr>On-farm water storage</vt:lpstr>
      <vt:lpstr>Summary</vt:lpstr>
      <vt:lpstr>Water balance</vt:lpstr>
      <vt:lpstr>Property deatils INPUT</vt:lpstr>
      <vt:lpstr>Livestock drinking requirements</vt:lpstr>
      <vt:lpstr>Dam dimensions</vt:lpstr>
      <vt:lpstr>Catchment yields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Guidera, Brianna (LandscapeSA)</dc:creator>
  <cp:lastModifiedBy>Guidera, Brianna (LandscapeSA)</cp:lastModifiedBy>
  <dcterms:created xsi:type="dcterms:W3CDTF">2025-12-01T03:41:25Z</dcterms:created>
  <dcterms:modified xsi:type="dcterms:W3CDTF">2026-02-10T04:29:07Z</dcterms:modified>
</cp:coreProperties>
</file>