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lient\F$\"/>
    </mc:Choice>
  </mc:AlternateContent>
  <workbookProtection workbookAlgorithmName="SHA-512" workbookHashValue="oAia+SN77CF3ljwIH8E7a3xh1I/rP+Z/D+CYC/Xen43BgwRHuhyi4Rk6QB/8Ort5On16fEdHYLttcNR/zeUN0w==" workbookSaltValue="UR9UadiOoRNvCLzdbR4kBw==" workbookSpinCount="100000" lockStructure="1"/>
  <bookViews>
    <workbookView xWindow="120" yWindow="30" windowWidth="19020" windowHeight="9090" tabRatio="806"/>
  </bookViews>
  <sheets>
    <sheet name="Using This Tool" sheetId="4" r:id="rId1"/>
    <sheet name="Sheep - Feed" sheetId="2" r:id="rId2"/>
    <sheet name="Sheep - Agist" sheetId="3" r:id="rId3"/>
    <sheet name="Sheep - Sell &amp; Replace" sheetId="5" r:id="rId4"/>
    <sheet name="Sheep - Comparison" sheetId="1" r:id="rId5"/>
    <sheet name="Cattle - Feed" sheetId="14" r:id="rId6"/>
    <sheet name="Cattle - Agist" sheetId="13" r:id="rId7"/>
    <sheet name="Cattle - Sell &amp; Replace" sheetId="12" r:id="rId8"/>
    <sheet name="Cattle - Comparison" sheetId="11" r:id="rId9"/>
  </sheets>
  <calcPr calcId="162913"/>
  <customWorkbookViews>
    <customWorkbookView name="Intro" guid="{6BD969D8-190F-4158-8CBB-1FA344786786}" includePrintSettings="0" includeHiddenRowCol="0" maximized="1" xWindow="1272" yWindow="-8" windowWidth="1296" windowHeight="1010" activeSheetId="4"/>
    <customWorkbookView name="Feed" guid="{EB1EE3D3-9231-4EE8-B907-7BD3388B1209}" includePrintSettings="0" includeHiddenRowCol="0" maximized="1" xWindow="1272" yWindow="-8" windowWidth="1296" windowHeight="1010" activeSheetId="2"/>
  </customWorkbookViews>
</workbook>
</file>

<file path=xl/calcChain.xml><?xml version="1.0" encoding="utf-8"?>
<calcChain xmlns="http://schemas.openxmlformats.org/spreadsheetml/2006/main">
  <c r="F24" i="3" l="1"/>
  <c r="E14" i="2" l="1"/>
  <c r="E16" i="14"/>
  <c r="H15" i="14"/>
  <c r="E13" i="14"/>
  <c r="E23" i="14"/>
  <c r="F22" i="14"/>
  <c r="H21" i="14"/>
  <c r="H23" i="14" s="1"/>
  <c r="H13" i="14" s="1"/>
  <c r="E21" i="14"/>
  <c r="C22" i="14"/>
  <c r="H12" i="14"/>
  <c r="E12" i="14"/>
  <c r="E11" i="2" l="1"/>
  <c r="H10" i="2"/>
  <c r="E10" i="2"/>
  <c r="E21" i="2"/>
  <c r="F20" i="2"/>
  <c r="C20" i="2"/>
  <c r="H19" i="2"/>
  <c r="E19" i="2"/>
  <c r="H21" i="2" l="1"/>
  <c r="H11" i="2" s="1"/>
  <c r="E15" i="14"/>
  <c r="E17" i="13"/>
  <c r="H13" i="3"/>
  <c r="E13" i="3"/>
  <c r="H11" i="3"/>
  <c r="E11" i="3"/>
  <c r="E15" i="3" s="1"/>
  <c r="D10" i="5"/>
  <c r="D6" i="11" l="1"/>
  <c r="H17" i="13"/>
  <c r="H15" i="13"/>
  <c r="G18" i="13"/>
  <c r="D18" i="13"/>
  <c r="G4" i="13"/>
  <c r="D16" i="14"/>
  <c r="G4" i="14"/>
  <c r="E9" i="14"/>
  <c r="C5" i="13"/>
  <c r="E15" i="13" s="1"/>
  <c r="D4" i="14"/>
  <c r="D4" i="13"/>
  <c r="G16" i="14" l="1"/>
  <c r="D4" i="12"/>
  <c r="D3" i="11" l="1"/>
  <c r="E37" i="14"/>
  <c r="E36" i="14"/>
  <c r="E35" i="14"/>
  <c r="E34" i="14"/>
  <c r="G14" i="2"/>
  <c r="B6" i="11" l="1"/>
  <c r="B3" i="11"/>
  <c r="H10" i="14"/>
  <c r="C26" i="13"/>
  <c r="H24" i="13"/>
  <c r="E24" i="13"/>
  <c r="H23" i="13"/>
  <c r="E23" i="13"/>
  <c r="H13" i="13"/>
  <c r="E13" i="13"/>
  <c r="H10" i="12"/>
  <c r="E9" i="11" s="1"/>
  <c r="G10" i="12"/>
  <c r="D9" i="11" s="1"/>
  <c r="E10" i="12"/>
  <c r="C9" i="11" s="1"/>
  <c r="D10" i="12"/>
  <c r="B9" i="11" s="1"/>
  <c r="G7" i="12"/>
  <c r="D7" i="12"/>
  <c r="H16" i="14" l="1"/>
  <c r="H17" i="14" s="1"/>
  <c r="E27" i="13"/>
  <c r="E28" i="13" s="1"/>
  <c r="E14" i="13" s="1"/>
  <c r="E18" i="13" s="1"/>
  <c r="C6" i="11" s="1"/>
  <c r="H11" i="12"/>
  <c r="E11" i="12"/>
  <c r="H27" i="13"/>
  <c r="H28" i="13" s="1"/>
  <c r="H14" i="13" s="1"/>
  <c r="E10" i="14"/>
  <c r="C3" i="11" s="1"/>
  <c r="H18" i="13" l="1"/>
  <c r="H19" i="13" s="1"/>
  <c r="E6" i="11"/>
  <c r="E3" i="11"/>
  <c r="E19" i="13"/>
  <c r="E17" i="14"/>
  <c r="G7" i="5" l="1"/>
  <c r="G10" i="5" s="1"/>
  <c r="D7" i="5"/>
  <c r="H13" i="2"/>
  <c r="H8" i="2"/>
  <c r="H14" i="2" s="1"/>
  <c r="E33" i="2" l="1"/>
  <c r="E34" i="2" s="1"/>
  <c r="E7" i="2" s="1"/>
  <c r="E13" i="2" s="1"/>
  <c r="E8" i="2" l="1"/>
  <c r="D14" i="2"/>
  <c r="H22" i="3"/>
  <c r="H21" i="3"/>
  <c r="H10" i="5"/>
  <c r="D10" i="11"/>
  <c r="E10" i="5"/>
  <c r="G16" i="3"/>
  <c r="D16" i="3"/>
  <c r="H25" i="3" l="1"/>
  <c r="H26" i="3" s="1"/>
  <c r="H12" i="3" s="1"/>
  <c r="H16" i="3" s="1"/>
  <c r="B9" i="1"/>
  <c r="B10" i="11"/>
  <c r="C9" i="1"/>
  <c r="D3" i="1"/>
  <c r="B3" i="1"/>
  <c r="B6" i="1"/>
  <c r="D6" i="1"/>
  <c r="E9" i="1"/>
  <c r="H11" i="5"/>
  <c r="D9" i="1"/>
  <c r="D4" i="11"/>
  <c r="H15" i="3"/>
  <c r="E11" i="5"/>
  <c r="E3" i="1" l="1"/>
  <c r="D4" i="1" s="1"/>
  <c r="H15" i="2"/>
  <c r="B4" i="11"/>
  <c r="C24" i="3"/>
  <c r="D7" i="11" l="1"/>
  <c r="H17" i="3"/>
  <c r="E6" i="1"/>
  <c r="E15" i="2"/>
  <c r="C3" i="1"/>
  <c r="B4" i="1" s="1"/>
  <c r="E22" i="3"/>
  <c r="E21" i="3"/>
  <c r="E25" i="3" l="1"/>
  <c r="E26" i="3" s="1"/>
  <c r="E12" i="3" s="1"/>
  <c r="E16" i="3" s="1"/>
  <c r="E17" i="3" s="1"/>
  <c r="B7" i="11"/>
  <c r="D10" i="1"/>
  <c r="D7" i="1"/>
  <c r="C6" i="1" l="1"/>
  <c r="B7" i="1" s="1"/>
  <c r="B10" i="1"/>
</calcChain>
</file>

<file path=xl/sharedStrings.xml><?xml version="1.0" encoding="utf-8"?>
<sst xmlns="http://schemas.openxmlformats.org/spreadsheetml/2006/main" count="354" uniqueCount="138">
  <si>
    <t>Expenditure ($/head)</t>
  </si>
  <si>
    <t>Net</t>
  </si>
  <si>
    <t>Agist</t>
  </si>
  <si>
    <t>Transport to agistment</t>
  </si>
  <si>
    <t>Precautionary drench/health treatments</t>
  </si>
  <si>
    <t xml:space="preserve">Net </t>
  </si>
  <si>
    <t>$/head/week</t>
  </si>
  <si>
    <t>AGIST</t>
  </si>
  <si>
    <t>$/head</t>
  </si>
  <si>
    <t>Calculating Inspection Costs</t>
  </si>
  <si>
    <t>Income                     ($/head)</t>
  </si>
  <si>
    <t>Transport from agistment property</t>
  </si>
  <si>
    <t>Number agisted</t>
  </si>
  <si>
    <t>Case Study Example</t>
  </si>
  <si>
    <t>Number of weeks agisted</t>
  </si>
  <si>
    <t>Weeks</t>
  </si>
  <si>
    <t>Total agistment fees</t>
  </si>
  <si>
    <t>$/head for period agisted</t>
  </si>
  <si>
    <t>Your Figures</t>
  </si>
  <si>
    <t>Feed</t>
  </si>
  <si>
    <t>kg lamb x $/kg</t>
  </si>
  <si>
    <t>kg greasy x $/kg</t>
  </si>
  <si>
    <t>Cost</t>
  </si>
  <si>
    <t>Total</t>
  </si>
  <si>
    <t>Number sold</t>
  </si>
  <si>
    <t>SELL &amp; REPLACE</t>
  </si>
  <si>
    <t>FEED</t>
  </si>
  <si>
    <t>Number being fed</t>
  </si>
  <si>
    <t>Number of weeks being fed</t>
  </si>
  <si>
    <t>/head/week</t>
  </si>
  <si>
    <t>Labour</t>
  </si>
  <si>
    <t>Drench/health treatments</t>
  </si>
  <si>
    <t>Feed cost*</t>
  </si>
  <si>
    <t>$/head for feeding period</t>
  </si>
  <si>
    <t>Feed costs will vary depending on the class of animal being fed, their production status (eg. dry, pregnant, lactating) and the feeds available &amp; their cost.</t>
  </si>
  <si>
    <t>Feed cost for the period</t>
  </si>
  <si>
    <t>Ewe</t>
  </si>
  <si>
    <t>Dry</t>
  </si>
  <si>
    <t>Barley</t>
  </si>
  <si>
    <t>Oaten Hay</t>
  </si>
  <si>
    <t>$300/tonne</t>
  </si>
  <si>
    <t>$380/tonne</t>
  </si>
  <si>
    <t xml:space="preserve">Example figures have been provided to see what the outcome may be. </t>
  </si>
  <si>
    <t>No. of sheep</t>
  </si>
  <si>
    <t>Number</t>
  </si>
  <si>
    <t>These calculations do not take into account any extra feed that may be produced on the home property as a result of stock being on agistment.</t>
  </si>
  <si>
    <t xml:space="preserve">Class of sheep: </t>
  </si>
  <si>
    <t xml:space="preserve">Status: </t>
  </si>
  <si>
    <t>Feeds available:</t>
  </si>
  <si>
    <t>Requirement for feeding period**:</t>
  </si>
  <si>
    <t>**Requirement taken from the Feeding &amp; Managing Sheep in Dry Times bulletin (page 45)</t>
  </si>
  <si>
    <t>4.5 kg/head/week</t>
  </si>
  <si>
    <t>0.5kg/head/week</t>
  </si>
  <si>
    <t>Wastage:</t>
  </si>
  <si>
    <t>To assist you in calculating your own feed costs, the NSW DPI Drought Feed Calculator is available both on the NSW DPI website and as a phone app.</t>
  </si>
  <si>
    <t>Website:</t>
  </si>
  <si>
    <t>https://www.dpi.nsw.gov.au/animals-and-livestock/nutrition/costs-and-nutritive-value/feed-cost-calculator</t>
  </si>
  <si>
    <t>App:</t>
  </si>
  <si>
    <t>https://agex.org.au/farming-applications/nsw-dpi-drought-feed-calculator/</t>
  </si>
  <si>
    <t>Contact Us</t>
  </si>
  <si>
    <t>Months between restock</t>
  </si>
  <si>
    <t>No. of deaths x value / no. of animals</t>
  </si>
  <si>
    <t>Allowance for 2% extra deaths</t>
  </si>
  <si>
    <t>Value of wool produced</t>
  </si>
  <si>
    <t>Value of lamb produced</t>
  </si>
  <si>
    <t>Interest paid on feed costs</t>
  </si>
  <si>
    <t>Purchase replacements (landed on farm)</t>
  </si>
  <si>
    <t>Agistment cost</t>
  </si>
  <si>
    <r>
      <t xml:space="preserve">Inspection costs </t>
    </r>
    <r>
      <rPr>
        <i/>
        <sz val="11"/>
        <color theme="1"/>
        <rFont val="Calibri"/>
        <family val="2"/>
        <scheme val="minor"/>
      </rPr>
      <t>(see below)</t>
    </r>
  </si>
  <si>
    <t>Interest paid on agistment fees</t>
  </si>
  <si>
    <t>Net Income/Expenditure</t>
  </si>
  <si>
    <t>Rate (% p.a.)</t>
  </si>
  <si>
    <t>Interest</t>
  </si>
  <si>
    <t>Interest earned</t>
  </si>
  <si>
    <t>Total $/head</t>
  </si>
  <si>
    <t>No. of cattle</t>
  </si>
  <si>
    <t>Value of beef produced</t>
  </si>
  <si>
    <t>In the above case study example, feed cost is calculated based on:</t>
  </si>
  <si>
    <t>km x cents/km</t>
  </si>
  <si>
    <t>hours x hourly rate</t>
  </si>
  <si>
    <t>Travel time cost</t>
  </si>
  <si>
    <t>Trip distance cost</t>
  </si>
  <si>
    <t>Number of inspections</t>
  </si>
  <si>
    <t>Number of sheep on agistment</t>
  </si>
  <si>
    <t>Total inspection cost</t>
  </si>
  <si>
    <t>Inspection cost $/head</t>
  </si>
  <si>
    <t xml:space="preserve"> Your Figures</t>
  </si>
  <si>
    <t>Feed / Agist / Sell Calculator</t>
  </si>
  <si>
    <t>This calculator allows you to compare the costs of feeding, agisting or selling livestock as strategies for dealing with dry times. It provides only very simple calculations and any major decisions need to be fully analysed to ensure the best decision is made for your business.</t>
  </si>
  <si>
    <t>Sell &amp; Replace</t>
  </si>
  <si>
    <t>Option Comparison</t>
  </si>
  <si>
    <t>OPTION COMPARISON</t>
  </si>
  <si>
    <t xml:space="preserve"> - a summary of the figures entered in the three worksheets will be shown here.</t>
  </si>
  <si>
    <r>
      <t xml:space="preserve">To use this spreadsheet, simply </t>
    </r>
    <r>
      <rPr>
        <b/>
        <i/>
        <sz val="11"/>
        <color theme="1"/>
        <rFont val="Calibri"/>
        <family val="2"/>
        <scheme val="minor"/>
      </rPr>
      <t>add your figures into the yellow boxes</t>
    </r>
    <r>
      <rPr>
        <i/>
        <sz val="11"/>
        <color theme="1"/>
        <rFont val="Calibri"/>
        <family val="2"/>
        <scheme val="minor"/>
      </rPr>
      <t xml:space="preserve"> in each of the worksheets.  A summary of the information entered will be shown on the Option Comparison worksheet.</t>
    </r>
  </si>
  <si>
    <t>This calculator consists of four worksheets (separate for sheep and cattle) including:</t>
  </si>
  <si>
    <r>
      <t>This tool has been created using information from the publication '</t>
    </r>
    <r>
      <rPr>
        <i/>
        <sz val="11"/>
        <color theme="1"/>
        <rFont val="Calibri"/>
        <family val="2"/>
        <scheme val="minor"/>
      </rPr>
      <t>Feeding and Managing Sheep in Dry Times</t>
    </r>
    <r>
      <rPr>
        <sz val="11"/>
        <color theme="1"/>
        <rFont val="Calibri"/>
        <family val="2"/>
        <scheme val="minor"/>
      </rPr>
      <t>' (pp. 18 &amp; 19) and the '</t>
    </r>
    <r>
      <rPr>
        <i/>
        <sz val="11"/>
        <color theme="1"/>
        <rFont val="Calibri"/>
        <family val="2"/>
        <scheme val="minor"/>
      </rPr>
      <t>Agistment Guidelines</t>
    </r>
    <r>
      <rPr>
        <sz val="11"/>
        <color theme="1"/>
        <rFont val="Calibri"/>
        <family val="2"/>
        <scheme val="minor"/>
      </rPr>
      <t>' Primefact 297 - NSW Department of Primary Industries.</t>
    </r>
  </si>
  <si>
    <t>Disclaimer: SheepConnect SA accepts no liability whatsoever by reason of negligence or otherwise arising from the use or release of this information or any part of it.</t>
  </si>
  <si>
    <t>Fuel</t>
  </si>
  <si>
    <t xml:space="preserve">*Feed costs </t>
  </si>
  <si>
    <t>Fuel Costs</t>
  </si>
  <si>
    <t>Time on feed @ interest 5% p.a.</t>
  </si>
  <si>
    <t>Target weight gain per day</t>
  </si>
  <si>
    <t>kg/day</t>
  </si>
  <si>
    <t>Number of calves sold (80% weaning rate)</t>
  </si>
  <si>
    <t>Value of calf</t>
  </si>
  <si>
    <t>No. of weaners</t>
  </si>
  <si>
    <r>
      <t>&lt; The class of animal being fed, i.e. breeder or finisher, will determine whether income falls under '</t>
    </r>
    <r>
      <rPr>
        <i/>
        <sz val="10"/>
        <color theme="1"/>
        <rFont val="Calibri"/>
        <family val="2"/>
        <scheme val="minor"/>
      </rPr>
      <t>value of beef produced</t>
    </r>
    <r>
      <rPr>
        <sz val="10"/>
        <color theme="1"/>
        <rFont val="Calibri"/>
        <family val="2"/>
        <scheme val="minor"/>
      </rPr>
      <t>' or '</t>
    </r>
    <r>
      <rPr>
        <i/>
        <sz val="10"/>
        <color theme="1"/>
        <rFont val="Calibri"/>
        <family val="2"/>
        <scheme val="minor"/>
      </rPr>
      <t>value of calf</t>
    </r>
    <r>
      <rPr>
        <sz val="10"/>
        <color theme="1"/>
        <rFont val="Calibri"/>
        <family val="2"/>
        <scheme val="minor"/>
      </rPr>
      <t>'. A zero should be entered into the alternative cell.</t>
    </r>
  </si>
  <si>
    <t>Total fuel cost</t>
  </si>
  <si>
    <r>
      <t xml:space="preserve">Fuel </t>
    </r>
    <r>
      <rPr>
        <i/>
        <sz val="11"/>
        <color theme="1"/>
        <rFont val="Calibri"/>
        <family val="2"/>
        <scheme val="minor"/>
      </rPr>
      <t>(see below)</t>
    </r>
  </si>
  <si>
    <t>Inspection Costs</t>
  </si>
  <si>
    <t>Feed cost/head/week:</t>
  </si>
  <si>
    <t>Class of cattle:</t>
  </si>
  <si>
    <t>Weaner steer/heifer</t>
  </si>
  <si>
    <t>Growing</t>
  </si>
  <si>
    <t>Grain:Hay (50:50)</t>
  </si>
  <si>
    <t>3.7kg/head/day</t>
  </si>
  <si>
    <t>10% x 7.4kg/head/day</t>
  </si>
  <si>
    <t>10% x 5kg/head/week</t>
  </si>
  <si>
    <t>**Requirement taken from the Drought Feeding and Management of Beef Cattle 2015 (Vic Govt) (pp. 19)</t>
  </si>
  <si>
    <t>Allowance for 2% deaths</t>
  </si>
  <si>
    <t>Number of cattle on agistment</t>
  </si>
  <si>
    <t>Net proceeds from cattle sold^</t>
  </si>
  <si>
    <t>Time on agistment @ interest 5% p.a.</t>
  </si>
  <si>
    <t>Net proceeds from sheep sold (offshears)</t>
  </si>
  <si>
    <t>Feed cost/head/day:</t>
  </si>
  <si>
    <t>Note: assumes no pasture available and does not include any mineral additives.</t>
  </si>
  <si>
    <t>Market value</t>
  </si>
  <si>
    <t>Interest paid per head on agistment fees</t>
  </si>
  <si>
    <t>Interest paid per head on feed costs</t>
  </si>
  <si>
    <t>Total $/head for feeding period</t>
  </si>
  <si>
    <t>Target weight gain (kg/day) x 7 days x feeding period (weeks) x market price (i.e. $2.25/kg)</t>
  </si>
  <si>
    <t>Weight (kg) x $/kg</t>
  </si>
  <si>
    <t>$/head (weight [kg] x market price [i.e. $2.25/kg])</t>
  </si>
  <si>
    <t>This spreadsheet does not take into account any potential tax implications of selling stock. Please consult your accountant.</t>
  </si>
  <si>
    <t>Number of sheep being fed</t>
  </si>
  <si>
    <t>Weekly feed-out distance cost</t>
  </si>
  <si>
    <t>$/hour</t>
  </si>
  <si>
    <t>$/hour/head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</si>
</sst>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quot;$&quot;#,##0.00"/>
    <numFmt numFmtId="165" formatCode="0.0"/>
  </numFmts>
  <fonts count="16" x14ac:knownFonts="1">
    <font>
      <sz val="11"/>
      <color theme="1"/>
      <name val="Calibri"/>
      <family val="2"/>
      <scheme val="minor"/>
    </font>
    <font>
      <b/>
      <sz val="11"/>
      <color theme="1"/>
      <name val="Calibri"/>
      <family val="2"/>
      <scheme val="minor"/>
    </font>
    <font>
      <b/>
      <i/>
      <sz val="11"/>
      <color theme="1"/>
      <name val="Calibri"/>
      <family val="2"/>
      <scheme val="minor"/>
    </font>
    <font>
      <b/>
      <sz val="14"/>
      <color theme="1"/>
      <name val="Calibri"/>
      <family val="2"/>
      <scheme val="minor"/>
    </font>
    <font>
      <sz val="11"/>
      <color theme="1"/>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b/>
      <sz val="16"/>
      <color theme="1"/>
      <name val="Calibri"/>
      <family val="2"/>
      <scheme val="minor"/>
    </font>
    <font>
      <b/>
      <sz val="18"/>
      <color theme="1"/>
      <name val="Calibri"/>
      <family val="2"/>
      <scheme val="minor"/>
    </font>
    <font>
      <i/>
      <sz val="11"/>
      <color theme="1"/>
      <name val="Calibri"/>
      <family val="2"/>
      <scheme val="minor"/>
    </font>
    <font>
      <i/>
      <sz val="10"/>
      <color theme="1"/>
      <name val="Calibri"/>
      <family val="2"/>
      <scheme val="minor"/>
    </font>
    <font>
      <u/>
      <sz val="11"/>
      <color theme="10"/>
      <name val="Calibri"/>
      <family val="2"/>
      <scheme val="minor"/>
    </font>
    <font>
      <i/>
      <sz val="9"/>
      <color theme="1"/>
      <name val="Calibri"/>
      <family val="2"/>
      <scheme val="minor"/>
    </font>
    <font>
      <sz val="10"/>
      <color theme="1"/>
      <name val="Calibri"/>
      <family val="2"/>
      <scheme val="minor"/>
    </font>
    <font>
      <b/>
      <sz val="11"/>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rgb="FF99FFCC"/>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44" fontId="4" fillId="0" borderId="0" applyFont="0" applyFill="0" applyBorder="0" applyAlignment="0" applyProtection="0"/>
    <xf numFmtId="0" fontId="12" fillId="0" borderId="0" applyNumberFormat="0" applyFill="0" applyBorder="0" applyAlignment="0" applyProtection="0"/>
  </cellStyleXfs>
  <cellXfs count="244">
    <xf numFmtId="0" fontId="0" fillId="0" borderId="0" xfId="0"/>
    <xf numFmtId="0" fontId="0" fillId="6" borderId="9" xfId="0" applyFill="1" applyBorder="1" applyAlignment="1" applyProtection="1">
      <alignment vertical="center"/>
    </xf>
    <xf numFmtId="164" fontId="1" fillId="6" borderId="1" xfId="0" applyNumberFormat="1" applyFont="1" applyFill="1" applyBorder="1" applyAlignment="1" applyProtection="1">
      <alignment horizontal="center" vertical="center" wrapText="1"/>
    </xf>
    <xf numFmtId="164" fontId="1" fillId="6" borderId="6" xfId="0" applyNumberFormat="1" applyFont="1" applyFill="1" applyBorder="1" applyAlignment="1" applyProtection="1">
      <alignment horizontal="center" vertical="center" wrapText="1"/>
    </xf>
    <xf numFmtId="0" fontId="1" fillId="6" borderId="1" xfId="0" applyFont="1" applyFill="1" applyBorder="1" applyAlignment="1" applyProtection="1">
      <alignment horizontal="center" vertical="center"/>
    </xf>
    <xf numFmtId="0" fontId="0" fillId="2" borderId="9" xfId="0" applyFill="1" applyBorder="1" applyAlignment="1" applyProtection="1">
      <alignment vertical="center"/>
      <protection locked="0"/>
    </xf>
    <xf numFmtId="0" fontId="0" fillId="2" borderId="5" xfId="0" applyFill="1" applyBorder="1" applyAlignment="1" applyProtection="1">
      <alignment vertical="center"/>
      <protection locked="0"/>
    </xf>
    <xf numFmtId="44" fontId="1" fillId="6" borderId="8" xfId="0" applyNumberFormat="1" applyFont="1" applyFill="1" applyBorder="1" applyAlignment="1" applyProtection="1">
      <alignment vertical="center"/>
    </xf>
    <xf numFmtId="0" fontId="0" fillId="6" borderId="3" xfId="0" applyFill="1" applyBorder="1" applyAlignment="1" applyProtection="1">
      <alignment vertical="center"/>
    </xf>
    <xf numFmtId="44" fontId="1" fillId="6" borderId="4" xfId="0" applyNumberFormat="1" applyFont="1" applyFill="1" applyBorder="1" applyAlignment="1" applyProtection="1">
      <alignment vertical="center"/>
    </xf>
    <xf numFmtId="44" fontId="0" fillId="6" borderId="0" xfId="0" applyNumberFormat="1" applyFill="1" applyAlignment="1" applyProtection="1">
      <alignment vertical="center"/>
    </xf>
    <xf numFmtId="0" fontId="0" fillId="6" borderId="9" xfId="0" applyFill="1" applyBorder="1" applyAlignment="1" applyProtection="1">
      <alignment horizontal="center" vertical="center"/>
    </xf>
    <xf numFmtId="0" fontId="0" fillId="6" borderId="5" xfId="0" applyFill="1" applyBorder="1" applyAlignment="1" applyProtection="1">
      <alignment horizontal="center" vertical="center"/>
    </xf>
    <xf numFmtId="44" fontId="0" fillId="6" borderId="5" xfId="1" applyFont="1" applyFill="1" applyBorder="1" applyAlignment="1" applyProtection="1">
      <alignment horizontal="center" vertical="center"/>
    </xf>
    <xf numFmtId="0" fontId="0" fillId="2" borderId="9"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xf>
    <xf numFmtId="0" fontId="8" fillId="5" borderId="14" xfId="0" applyFont="1" applyFill="1" applyBorder="1" applyProtection="1"/>
    <xf numFmtId="0" fontId="1" fillId="5" borderId="13" xfId="0" applyFont="1" applyFill="1" applyBorder="1" applyAlignment="1" applyProtection="1">
      <alignment horizontal="right"/>
    </xf>
    <xf numFmtId="44" fontId="1" fillId="6" borderId="8" xfId="1" applyNumberFormat="1" applyFont="1" applyFill="1" applyBorder="1" applyAlignment="1" applyProtection="1">
      <alignment vertical="center"/>
    </xf>
    <xf numFmtId="44" fontId="0" fillId="6" borderId="0" xfId="1" applyNumberFormat="1" applyFont="1" applyFill="1" applyAlignment="1" applyProtection="1">
      <alignment vertical="center"/>
    </xf>
    <xf numFmtId="44" fontId="0" fillId="6" borderId="2" xfId="0" applyNumberFormat="1" applyFill="1" applyBorder="1" applyAlignment="1" applyProtection="1">
      <alignment vertical="center"/>
    </xf>
    <xf numFmtId="44" fontId="0" fillId="3" borderId="0" xfId="1" applyNumberFormat="1" applyFont="1" applyFill="1" applyBorder="1" applyAlignment="1" applyProtection="1">
      <alignment vertical="center"/>
    </xf>
    <xf numFmtId="44" fontId="0" fillId="4" borderId="0" xfId="1" applyNumberFormat="1" applyFont="1" applyFill="1" applyBorder="1" applyAlignment="1" applyProtection="1">
      <alignment vertical="center"/>
    </xf>
    <xf numFmtId="44" fontId="0" fillId="2" borderId="0" xfId="1" applyNumberFormat="1" applyFont="1" applyFill="1" applyAlignment="1" applyProtection="1">
      <alignment vertical="center"/>
      <protection locked="0"/>
    </xf>
    <xf numFmtId="44" fontId="0" fillId="2" borderId="10" xfId="1" applyNumberFormat="1" applyFont="1" applyFill="1" applyBorder="1" applyAlignment="1" applyProtection="1">
      <alignment vertical="center"/>
      <protection locked="0"/>
    </xf>
    <xf numFmtId="0" fontId="1" fillId="11" borderId="13" xfId="0" applyFont="1" applyFill="1" applyBorder="1" applyAlignment="1" applyProtection="1">
      <alignment horizontal="right"/>
    </xf>
    <xf numFmtId="0" fontId="8" fillId="12" borderId="14" xfId="0" applyFont="1" applyFill="1" applyBorder="1" applyProtection="1"/>
    <xf numFmtId="0" fontId="1" fillId="12" borderId="13" xfId="0" applyFont="1" applyFill="1" applyBorder="1" applyAlignment="1" applyProtection="1">
      <alignment horizontal="right"/>
    </xf>
    <xf numFmtId="0" fontId="8" fillId="11" borderId="14" xfId="0" applyFont="1" applyFill="1" applyBorder="1" applyAlignment="1" applyProtection="1">
      <alignment horizontal="left" vertical="center"/>
    </xf>
    <xf numFmtId="44" fontId="0" fillId="2" borderId="10" xfId="0" applyNumberFormat="1" applyFill="1" applyBorder="1" applyAlignment="1" applyProtection="1">
      <alignment vertical="center"/>
      <protection locked="0"/>
    </xf>
    <xf numFmtId="44" fontId="0" fillId="2" borderId="8" xfId="0" applyNumberFormat="1" applyFill="1" applyBorder="1" applyAlignment="1" applyProtection="1">
      <alignment vertical="center"/>
      <protection locked="0"/>
    </xf>
    <xf numFmtId="44" fontId="0" fillId="2" borderId="0" xfId="0" applyNumberFormat="1" applyFill="1" applyBorder="1" applyAlignment="1" applyProtection="1">
      <alignment vertical="center"/>
      <protection locked="0"/>
    </xf>
    <xf numFmtId="0" fontId="0" fillId="2" borderId="3" xfId="0" applyFill="1" applyBorder="1" applyAlignment="1" applyProtection="1">
      <alignment horizontal="center" vertical="center"/>
      <protection locked="0"/>
    </xf>
    <xf numFmtId="9" fontId="0" fillId="2" borderId="5" xfId="0" applyNumberFormat="1" applyFill="1" applyBorder="1" applyAlignment="1" applyProtection="1">
      <alignment horizontal="center" vertical="center"/>
      <protection locked="0"/>
    </xf>
    <xf numFmtId="44" fontId="0" fillId="3" borderId="0" xfId="0" applyNumberFormat="1" applyFill="1" applyAlignment="1" applyProtection="1">
      <alignment vertical="center"/>
    </xf>
    <xf numFmtId="44" fontId="0" fillId="3" borderId="10" xfId="1" applyNumberFormat="1" applyFont="1" applyFill="1" applyBorder="1" applyAlignment="1" applyProtection="1">
      <alignment vertical="center"/>
    </xf>
    <xf numFmtId="0" fontId="0" fillId="3" borderId="5" xfId="0" applyFill="1" applyBorder="1" applyAlignment="1" applyProtection="1">
      <alignment vertical="center"/>
    </xf>
    <xf numFmtId="44" fontId="0" fillId="4" borderId="10" xfId="1" applyNumberFormat="1" applyFont="1" applyFill="1" applyBorder="1" applyAlignment="1" applyProtection="1">
      <alignment vertical="center"/>
    </xf>
    <xf numFmtId="44" fontId="0" fillId="4" borderId="4" xfId="1" applyNumberFormat="1" applyFont="1" applyFill="1" applyBorder="1" applyAlignment="1" applyProtection="1">
      <alignment vertical="center"/>
    </xf>
    <xf numFmtId="0" fontId="8" fillId="13" borderId="14" xfId="0" applyFont="1" applyFill="1" applyBorder="1" applyProtection="1"/>
    <xf numFmtId="0" fontId="1" fillId="13" borderId="13" xfId="0" applyFont="1" applyFill="1" applyBorder="1" applyAlignment="1" applyProtection="1">
      <alignment horizontal="right"/>
    </xf>
    <xf numFmtId="0" fontId="1" fillId="14" borderId="13" xfId="0" applyFont="1" applyFill="1" applyBorder="1" applyAlignment="1" applyProtection="1">
      <alignment horizontal="right"/>
    </xf>
    <xf numFmtId="0" fontId="8" fillId="15" borderId="14" xfId="0" applyFont="1" applyFill="1" applyBorder="1" applyProtection="1"/>
    <xf numFmtId="0" fontId="1" fillId="15" borderId="13" xfId="0" applyFont="1" applyFill="1" applyBorder="1" applyAlignment="1" applyProtection="1">
      <alignment horizontal="right"/>
    </xf>
    <xf numFmtId="0" fontId="8" fillId="14" borderId="14" xfId="0" applyFont="1" applyFill="1" applyBorder="1" applyAlignment="1" applyProtection="1">
      <alignment horizontal="left" vertical="center"/>
    </xf>
    <xf numFmtId="164" fontId="1" fillId="6" borderId="7" xfId="0" applyNumberFormat="1" applyFont="1" applyFill="1" applyBorder="1" applyAlignment="1" applyProtection="1">
      <alignment horizontal="center" wrapText="1"/>
    </xf>
    <xf numFmtId="164" fontId="1" fillId="6" borderId="1" xfId="0" applyNumberFormat="1" applyFont="1" applyFill="1" applyBorder="1" applyAlignment="1" applyProtection="1">
      <alignment horizontal="center" wrapText="1"/>
    </xf>
    <xf numFmtId="164" fontId="1" fillId="3" borderId="1" xfId="0" applyNumberFormat="1" applyFont="1" applyFill="1" applyBorder="1" applyAlignment="1" applyProtection="1">
      <alignment horizontal="center" wrapText="1"/>
    </xf>
    <xf numFmtId="44" fontId="0" fillId="6" borderId="7" xfId="0" applyNumberFormat="1" applyFont="1" applyFill="1" applyBorder="1" applyProtection="1"/>
    <xf numFmtId="44" fontId="0" fillId="6" borderId="1" xfId="0" applyNumberFormat="1" applyFont="1" applyFill="1" applyBorder="1" applyAlignment="1" applyProtection="1">
      <alignment wrapText="1"/>
    </xf>
    <xf numFmtId="44" fontId="0" fillId="6" borderId="7" xfId="0" applyNumberFormat="1" applyFont="1" applyFill="1" applyBorder="1" applyAlignment="1" applyProtection="1">
      <alignment wrapText="1"/>
    </xf>
    <xf numFmtId="0" fontId="0" fillId="4" borderId="5" xfId="0" applyFill="1" applyBorder="1" applyAlignment="1" applyProtection="1">
      <alignment vertical="center"/>
    </xf>
    <xf numFmtId="44" fontId="0" fillId="2" borderId="0" xfId="1" applyNumberFormat="1" applyFont="1" applyFill="1" applyBorder="1" applyAlignment="1" applyProtection="1">
      <alignment vertical="center"/>
      <protection locked="0"/>
    </xf>
    <xf numFmtId="0" fontId="0" fillId="6" borderId="9" xfId="0" applyFont="1" applyFill="1" applyBorder="1" applyAlignment="1" applyProtection="1">
      <alignment vertical="center"/>
    </xf>
    <xf numFmtId="44" fontId="1" fillId="4" borderId="12" xfId="1" applyNumberFormat="1" applyFont="1" applyFill="1" applyBorder="1" applyAlignment="1" applyProtection="1">
      <alignment vertical="center"/>
    </xf>
    <xf numFmtId="0" fontId="1" fillId="6" borderId="9" xfId="0" applyFont="1" applyFill="1" applyBorder="1" applyAlignment="1" applyProtection="1">
      <alignment vertical="center"/>
    </xf>
    <xf numFmtId="0" fontId="1" fillId="6" borderId="5" xfId="0" applyFont="1" applyFill="1" applyBorder="1" applyAlignment="1" applyProtection="1">
      <alignment vertical="center"/>
    </xf>
    <xf numFmtId="44" fontId="1" fillId="6" borderId="0" xfId="0" applyNumberFormat="1" applyFont="1" applyFill="1" applyBorder="1" applyAlignment="1" applyProtection="1">
      <alignment vertical="center"/>
    </xf>
    <xf numFmtId="44" fontId="0" fillId="5" borderId="1" xfId="0" applyNumberFormat="1" applyFont="1" applyFill="1" applyBorder="1" applyProtection="1"/>
    <xf numFmtId="44" fontId="0" fillId="5" borderId="1" xfId="0" applyNumberFormat="1" applyFont="1" applyFill="1" applyBorder="1" applyAlignment="1" applyProtection="1">
      <alignment wrapText="1"/>
    </xf>
    <xf numFmtId="44" fontId="0" fillId="11" borderId="1" xfId="0" applyNumberFormat="1" applyFont="1" applyFill="1" applyBorder="1" applyAlignment="1" applyProtection="1">
      <alignment wrapText="1"/>
    </xf>
    <xf numFmtId="44" fontId="0" fillId="12" borderId="1" xfId="0" applyNumberFormat="1" applyFont="1" applyFill="1" applyBorder="1" applyProtection="1"/>
    <xf numFmtId="44" fontId="0" fillId="12" borderId="1" xfId="0" applyNumberFormat="1" applyFont="1" applyFill="1" applyBorder="1" applyAlignment="1" applyProtection="1">
      <alignment wrapText="1"/>
    </xf>
    <xf numFmtId="44" fontId="0" fillId="15" borderId="1" xfId="0" applyNumberFormat="1" applyFont="1" applyFill="1" applyBorder="1" applyProtection="1"/>
    <xf numFmtId="44" fontId="0" fillId="15" borderId="1" xfId="0" applyNumberFormat="1" applyFont="1" applyFill="1" applyBorder="1" applyAlignment="1" applyProtection="1">
      <alignment wrapText="1"/>
    </xf>
    <xf numFmtId="44" fontId="0" fillId="14" borderId="1" xfId="0" applyNumberFormat="1" applyFont="1" applyFill="1" applyBorder="1" applyAlignment="1" applyProtection="1">
      <alignment wrapText="1"/>
    </xf>
    <xf numFmtId="44" fontId="0" fillId="13" borderId="1" xfId="0" applyNumberFormat="1" applyFont="1" applyFill="1" applyBorder="1" applyProtection="1"/>
    <xf numFmtId="44" fontId="0" fillId="13" borderId="1" xfId="0" applyNumberFormat="1" applyFont="1" applyFill="1" applyBorder="1" applyAlignment="1" applyProtection="1">
      <alignment wrapText="1"/>
    </xf>
    <xf numFmtId="165" fontId="0" fillId="6" borderId="5" xfId="0" applyNumberFormat="1" applyFill="1" applyBorder="1" applyAlignment="1" applyProtection="1">
      <alignment horizontal="center" vertical="center"/>
    </xf>
    <xf numFmtId="44" fontId="0" fillId="6" borderId="5" xfId="0" applyNumberFormat="1" applyFill="1" applyBorder="1" applyAlignment="1" applyProtection="1">
      <alignment horizontal="center" vertical="center"/>
    </xf>
    <xf numFmtId="44" fontId="0" fillId="4" borderId="0" xfId="1" applyNumberFormat="1" applyFont="1" applyFill="1" applyAlignment="1" applyProtection="1">
      <alignment vertical="center"/>
    </xf>
    <xf numFmtId="44" fontId="15" fillId="4" borderId="8" xfId="0" applyNumberFormat="1" applyFont="1" applyFill="1" applyBorder="1" applyAlignment="1" applyProtection="1">
      <alignment vertical="center"/>
    </xf>
    <xf numFmtId="165" fontId="0" fillId="2" borderId="5" xfId="0" applyNumberFormat="1" applyFill="1" applyBorder="1" applyAlignment="1" applyProtection="1">
      <alignment horizontal="center" vertical="center"/>
      <protection locked="0"/>
    </xf>
    <xf numFmtId="44" fontId="0" fillId="2" borderId="5" xfId="0" applyNumberFormat="1" applyFill="1" applyBorder="1" applyAlignment="1" applyProtection="1">
      <alignment horizontal="center" vertical="center"/>
      <protection locked="0"/>
    </xf>
    <xf numFmtId="0" fontId="0" fillId="4" borderId="0" xfId="0" applyFill="1" applyProtection="1"/>
    <xf numFmtId="0" fontId="0" fillId="4" borderId="0" xfId="0" applyFill="1" applyAlignment="1" applyProtection="1">
      <alignment wrapText="1"/>
    </xf>
    <xf numFmtId="0" fontId="0" fillId="4" borderId="0" xfId="0" applyFill="1" applyAlignment="1" applyProtection="1">
      <alignment horizontal="center" vertical="center" wrapText="1"/>
    </xf>
    <xf numFmtId="0" fontId="1" fillId="7" borderId="0" xfId="0" applyFont="1" applyFill="1" applyAlignment="1" applyProtection="1">
      <alignment horizontal="center" vertical="center"/>
    </xf>
    <xf numFmtId="0" fontId="1" fillId="10" borderId="0" xfId="0" applyFont="1" applyFill="1" applyAlignment="1" applyProtection="1">
      <alignment horizontal="center" vertical="center"/>
    </xf>
    <xf numFmtId="0" fontId="1" fillId="9" borderId="0" xfId="0" applyFont="1" applyFill="1" applyAlignment="1" applyProtection="1">
      <alignment horizontal="center" vertical="center"/>
    </xf>
    <xf numFmtId="0" fontId="1" fillId="8" borderId="0" xfId="0" applyFont="1" applyFill="1" applyAlignment="1" applyProtection="1">
      <alignment horizontal="center" vertical="center"/>
    </xf>
    <xf numFmtId="0" fontId="10" fillId="4" borderId="0" xfId="0" applyFont="1" applyFill="1" applyProtection="1"/>
    <xf numFmtId="0" fontId="0" fillId="4" borderId="0" xfId="0" applyFont="1" applyFill="1" applyProtection="1"/>
    <xf numFmtId="0" fontId="11" fillId="4" borderId="0" xfId="0" applyFont="1" applyFill="1" applyProtection="1"/>
    <xf numFmtId="0" fontId="12" fillId="4" borderId="0" xfId="2" applyFill="1" applyProtection="1"/>
    <xf numFmtId="164" fontId="1" fillId="3" borderId="1" xfId="0" applyNumberFormat="1" applyFont="1" applyFill="1" applyBorder="1" applyAlignment="1" applyProtection="1">
      <alignment horizontal="center" vertical="center" wrapText="1"/>
    </xf>
    <xf numFmtId="164" fontId="1" fillId="3" borderId="7" xfId="0" applyNumberFormat="1" applyFont="1" applyFill="1" applyBorder="1" applyAlignment="1" applyProtection="1">
      <alignment horizontal="center" vertical="center" wrapText="1"/>
    </xf>
    <xf numFmtId="0" fontId="0" fillId="3" borderId="0" xfId="0" applyFont="1" applyFill="1" applyAlignment="1" applyProtection="1">
      <alignment horizontal="left" vertical="center"/>
    </xf>
    <xf numFmtId="0" fontId="0" fillId="3" borderId="0" xfId="0" applyFill="1" applyAlignment="1" applyProtection="1">
      <alignment horizontal="left" vertical="center"/>
    </xf>
    <xf numFmtId="0" fontId="0" fillId="3" borderId="0" xfId="0" applyFill="1" applyBorder="1" applyAlignment="1" applyProtection="1">
      <alignment horizontal="left" vertical="center"/>
    </xf>
    <xf numFmtId="0" fontId="0" fillId="3" borderId="0" xfId="0" applyFill="1" applyAlignment="1" applyProtection="1">
      <alignment horizontal="left" vertical="center" wrapText="1"/>
    </xf>
    <xf numFmtId="0" fontId="1" fillId="3" borderId="8" xfId="0" applyFont="1" applyFill="1" applyBorder="1" applyAlignment="1" applyProtection="1">
      <alignment horizontal="right" vertical="center"/>
    </xf>
    <xf numFmtId="0" fontId="0" fillId="3" borderId="9" xfId="0" applyFont="1" applyFill="1" applyBorder="1" applyAlignment="1" applyProtection="1">
      <alignment vertical="center"/>
    </xf>
    <xf numFmtId="44" fontId="1" fillId="4" borderId="8" xfId="0" applyNumberFormat="1" applyFont="1" applyFill="1" applyBorder="1" applyAlignment="1" applyProtection="1">
      <alignment vertical="center"/>
    </xf>
    <xf numFmtId="0" fontId="1" fillId="3" borderId="2" xfId="0" applyFont="1" applyFill="1" applyBorder="1" applyAlignment="1" applyProtection="1">
      <alignment horizontal="right" vertical="center"/>
    </xf>
    <xf numFmtId="0" fontId="1" fillId="3" borderId="5" xfId="0" applyFont="1" applyFill="1" applyBorder="1" applyAlignment="1" applyProtection="1">
      <alignment vertical="center"/>
    </xf>
    <xf numFmtId="44" fontId="1" fillId="3" borderId="0" xfId="0" applyNumberFormat="1" applyFont="1" applyFill="1" applyBorder="1" applyAlignment="1" applyProtection="1">
      <alignment vertical="center"/>
    </xf>
    <xf numFmtId="44" fontId="1" fillId="4" borderId="10" xfId="0" applyNumberFormat="1" applyFont="1" applyFill="1" applyBorder="1" applyAlignment="1" applyProtection="1">
      <alignment vertical="center"/>
    </xf>
    <xf numFmtId="0" fontId="1" fillId="4" borderId="0" xfId="0" applyFont="1" applyFill="1" applyAlignment="1" applyProtection="1">
      <alignment horizontal="right" vertical="center"/>
    </xf>
    <xf numFmtId="0" fontId="0" fillId="4" borderId="8" xfId="0" applyFill="1" applyBorder="1" applyProtection="1"/>
    <xf numFmtId="44" fontId="1" fillId="4" borderId="8" xfId="0" applyNumberFormat="1" applyFont="1" applyFill="1" applyBorder="1" applyProtection="1"/>
    <xf numFmtId="0" fontId="1" fillId="4" borderId="8" xfId="0" applyFont="1" applyFill="1" applyBorder="1" applyProtection="1"/>
    <xf numFmtId="0" fontId="0" fillId="3" borderId="9" xfId="0" applyFill="1" applyBorder="1" applyAlignment="1" applyProtection="1">
      <alignment vertical="center"/>
    </xf>
    <xf numFmtId="0" fontId="0" fillId="3" borderId="0" xfId="0" applyFill="1" applyBorder="1" applyAlignment="1" applyProtection="1">
      <alignment vertical="center"/>
    </xf>
    <xf numFmtId="44" fontId="0" fillId="6" borderId="8" xfId="0" applyNumberFormat="1" applyFill="1" applyBorder="1" applyAlignment="1" applyProtection="1">
      <alignment vertical="center"/>
    </xf>
    <xf numFmtId="44" fontId="0" fillId="6" borderId="12" xfId="0" applyNumberFormat="1" applyFill="1" applyBorder="1" applyAlignment="1" applyProtection="1">
      <alignment vertical="center"/>
    </xf>
    <xf numFmtId="44" fontId="0" fillId="6" borderId="0" xfId="0" applyNumberFormat="1" applyFill="1" applyBorder="1" applyAlignment="1" applyProtection="1">
      <alignment vertical="center"/>
    </xf>
    <xf numFmtId="44" fontId="0" fillId="6" borderId="10" xfId="0" applyNumberFormat="1" applyFill="1" applyBorder="1" applyAlignment="1" applyProtection="1">
      <alignment vertical="center"/>
    </xf>
    <xf numFmtId="44" fontId="0" fillId="3" borderId="0" xfId="0" applyNumberFormat="1" applyFill="1" applyBorder="1" applyAlignment="1" applyProtection="1">
      <alignment vertical="center"/>
    </xf>
    <xf numFmtId="44" fontId="0" fillId="3" borderId="10" xfId="0" applyNumberFormat="1" applyFill="1" applyBorder="1" applyAlignment="1" applyProtection="1">
      <alignment vertical="center"/>
    </xf>
    <xf numFmtId="0" fontId="0" fillId="3" borderId="6" xfId="0" applyFill="1" applyBorder="1" applyAlignment="1" applyProtection="1">
      <alignment vertical="center"/>
    </xf>
    <xf numFmtId="0" fontId="1" fillId="3" borderId="7" xfId="0" applyFont="1" applyFill="1" applyBorder="1" applyAlignment="1" applyProtection="1">
      <alignment horizontal="right" vertical="center"/>
    </xf>
    <xf numFmtId="0" fontId="0" fillId="6" borderId="6" xfId="0" applyFill="1" applyBorder="1" applyAlignment="1" applyProtection="1">
      <alignment vertical="center"/>
    </xf>
    <xf numFmtId="44" fontId="0" fillId="6" borderId="11" xfId="0" applyNumberFormat="1" applyFill="1" applyBorder="1" applyAlignment="1" applyProtection="1">
      <alignment vertical="center"/>
    </xf>
    <xf numFmtId="44" fontId="0" fillId="6" borderId="7" xfId="0" applyNumberFormat="1" applyFill="1" applyBorder="1" applyAlignment="1" applyProtection="1">
      <alignment vertical="center"/>
    </xf>
    <xf numFmtId="44" fontId="0" fillId="3" borderId="11" xfId="0" applyNumberFormat="1" applyFill="1" applyBorder="1" applyAlignment="1" applyProtection="1">
      <alignment vertical="center"/>
    </xf>
    <xf numFmtId="0" fontId="6" fillId="4" borderId="0" xfId="0" applyFont="1" applyFill="1" applyProtection="1"/>
    <xf numFmtId="0" fontId="3" fillId="4" borderId="0" xfId="0" applyFont="1" applyFill="1" applyProtection="1"/>
    <xf numFmtId="0" fontId="0" fillId="4" borderId="0" xfId="0" applyFill="1" applyAlignment="1" applyProtection="1">
      <alignment horizontal="right"/>
    </xf>
    <xf numFmtId="0" fontId="0" fillId="4" borderId="0" xfId="0" quotePrefix="1" applyFill="1" applyProtection="1"/>
    <xf numFmtId="44" fontId="0" fillId="4" borderId="0" xfId="1" applyFont="1" applyFill="1" applyProtection="1"/>
    <xf numFmtId="0" fontId="1" fillId="4" borderId="0" xfId="0" applyFont="1" applyFill="1" applyAlignment="1" applyProtection="1">
      <alignment horizontal="right"/>
    </xf>
    <xf numFmtId="0" fontId="1" fillId="4" borderId="0" xfId="0" applyFont="1" applyFill="1" applyProtection="1"/>
    <xf numFmtId="44" fontId="1" fillId="4" borderId="0" xfId="0" applyNumberFormat="1" applyFont="1" applyFill="1" applyProtection="1"/>
    <xf numFmtId="0" fontId="0" fillId="4" borderId="0" xfId="0" applyFill="1" applyAlignment="1" applyProtection="1">
      <alignment vertical="center"/>
    </xf>
    <xf numFmtId="0" fontId="0" fillId="3" borderId="0" xfId="0" applyFont="1" applyFill="1" applyAlignment="1" applyProtection="1">
      <alignment vertical="center"/>
    </xf>
    <xf numFmtId="0" fontId="0" fillId="3" borderId="0" xfId="0" applyFill="1" applyAlignment="1" applyProtection="1">
      <alignment vertical="center"/>
    </xf>
    <xf numFmtId="0" fontId="0" fillId="3" borderId="5" xfId="0" applyFill="1" applyBorder="1" applyAlignment="1" applyProtection="1">
      <alignment horizontal="center" vertical="center"/>
    </xf>
    <xf numFmtId="44" fontId="0" fillId="3" borderId="0" xfId="1" applyNumberFormat="1" applyFont="1" applyFill="1" applyAlignment="1" applyProtection="1">
      <alignment vertical="center"/>
    </xf>
    <xf numFmtId="0" fontId="0" fillId="4" borderId="0" xfId="0" applyFill="1" applyAlignment="1" applyProtection="1">
      <alignment horizontal="center" vertical="center"/>
    </xf>
    <xf numFmtId="0" fontId="0" fillId="3" borderId="0" xfId="0" applyFill="1" applyAlignment="1" applyProtection="1">
      <alignment vertical="center" wrapText="1"/>
    </xf>
    <xf numFmtId="0" fontId="1" fillId="3" borderId="9" xfId="0" applyFont="1" applyFill="1" applyBorder="1" applyAlignment="1" applyProtection="1">
      <alignment horizontal="center" vertical="center"/>
    </xf>
    <xf numFmtId="0" fontId="0" fillId="4" borderId="5" xfId="0" applyFont="1" applyFill="1" applyBorder="1" applyAlignment="1" applyProtection="1">
      <alignment vertical="center"/>
    </xf>
    <xf numFmtId="0" fontId="0" fillId="4" borderId="0" xfId="0" applyFont="1" applyFill="1" applyAlignment="1" applyProtection="1">
      <alignment vertical="center"/>
    </xf>
    <xf numFmtId="0" fontId="1" fillId="3" borderId="3" xfId="0" applyFont="1" applyFill="1" applyBorder="1" applyAlignment="1" applyProtection="1">
      <alignment horizontal="center" vertical="center"/>
    </xf>
    <xf numFmtId="0" fontId="0" fillId="6" borderId="3" xfId="0" applyFont="1" applyFill="1" applyBorder="1" applyAlignment="1" applyProtection="1">
      <alignment vertical="center"/>
    </xf>
    <xf numFmtId="44" fontId="1" fillId="6" borderId="2" xfId="0" applyNumberFormat="1" applyFont="1" applyFill="1" applyBorder="1" applyAlignment="1" applyProtection="1">
      <alignment vertical="center"/>
    </xf>
    <xf numFmtId="44" fontId="1" fillId="6" borderId="2" xfId="1" applyNumberFormat="1" applyFont="1" applyFill="1" applyBorder="1" applyAlignment="1" applyProtection="1">
      <alignment vertical="center"/>
    </xf>
    <xf numFmtId="0" fontId="0" fillId="3" borderId="3" xfId="0" applyFont="1" applyFill="1" applyBorder="1" applyAlignment="1" applyProtection="1">
      <alignment vertical="center"/>
    </xf>
    <xf numFmtId="44" fontId="1" fillId="3" borderId="2" xfId="0" applyNumberFormat="1" applyFont="1" applyFill="1" applyBorder="1" applyAlignment="1" applyProtection="1">
      <alignment vertical="center"/>
    </xf>
    <xf numFmtId="44" fontId="1" fillId="4" borderId="4" xfId="1" applyNumberFormat="1" applyFont="1" applyFill="1" applyBorder="1" applyAlignment="1" applyProtection="1">
      <alignment vertical="center"/>
    </xf>
    <xf numFmtId="0" fontId="0" fillId="4" borderId="0" xfId="0" applyFill="1" applyBorder="1" applyAlignment="1" applyProtection="1">
      <alignment horizontal="right" vertical="center"/>
    </xf>
    <xf numFmtId="0" fontId="0" fillId="4" borderId="0" xfId="0" applyFill="1" applyBorder="1" applyProtection="1"/>
    <xf numFmtId="44" fontId="0" fillId="4" borderId="12" xfId="0" applyNumberFormat="1" applyFill="1" applyBorder="1" applyAlignment="1" applyProtection="1">
      <alignment vertical="center"/>
    </xf>
    <xf numFmtId="44" fontId="0" fillId="4" borderId="10" xfId="0" applyNumberFormat="1" applyFill="1" applyBorder="1" applyAlignment="1" applyProtection="1">
      <alignment vertical="center"/>
    </xf>
    <xf numFmtId="0" fontId="0" fillId="3" borderId="3" xfId="0" applyFill="1" applyBorder="1" applyAlignment="1" applyProtection="1">
      <alignment vertical="center"/>
    </xf>
    <xf numFmtId="0" fontId="0" fillId="3" borderId="2" xfId="0" applyFill="1" applyBorder="1" applyAlignment="1" applyProtection="1">
      <alignment vertical="center"/>
    </xf>
    <xf numFmtId="0" fontId="0" fillId="6" borderId="3" xfId="0" applyFill="1" applyBorder="1" applyAlignment="1" applyProtection="1">
      <alignment horizontal="center" vertical="center"/>
    </xf>
    <xf numFmtId="44" fontId="0" fillId="6" borderId="4" xfId="0" applyNumberFormat="1" applyFill="1" applyBorder="1" applyAlignment="1" applyProtection="1">
      <alignment vertical="center"/>
    </xf>
    <xf numFmtId="44" fontId="0" fillId="3" borderId="2" xfId="0" applyNumberFormat="1" applyFill="1" applyBorder="1" applyAlignment="1" applyProtection="1">
      <alignment vertical="center"/>
    </xf>
    <xf numFmtId="44" fontId="0" fillId="3" borderId="4" xfId="0" applyNumberFormat="1" applyFill="1" applyBorder="1" applyAlignment="1" applyProtection="1">
      <alignment vertical="center"/>
    </xf>
    <xf numFmtId="0" fontId="1" fillId="3" borderId="9" xfId="0" applyFont="1" applyFill="1" applyBorder="1" applyAlignment="1" applyProtection="1">
      <alignment vertical="center"/>
    </xf>
    <xf numFmtId="0" fontId="1" fillId="3" borderId="12" xfId="0" applyFont="1" applyFill="1" applyBorder="1" applyAlignment="1" applyProtection="1">
      <alignment horizontal="right" vertical="center"/>
    </xf>
    <xf numFmtId="44" fontId="1" fillId="6" borderId="12" xfId="0" applyNumberFormat="1" applyFont="1" applyFill="1" applyBorder="1" applyAlignment="1" applyProtection="1">
      <alignment vertical="center"/>
    </xf>
    <xf numFmtId="44" fontId="1" fillId="3" borderId="8" xfId="0" applyNumberFormat="1" applyFont="1" applyFill="1" applyBorder="1" applyAlignment="1" applyProtection="1">
      <alignment vertical="center"/>
    </xf>
    <xf numFmtId="44" fontId="1" fillId="4" borderId="12" xfId="0" applyNumberFormat="1" applyFont="1" applyFill="1" applyBorder="1" applyAlignment="1" applyProtection="1">
      <alignment vertical="center"/>
    </xf>
    <xf numFmtId="0" fontId="1" fillId="4" borderId="0" xfId="0" applyFont="1" applyFill="1" applyAlignment="1" applyProtection="1">
      <alignment vertical="center"/>
    </xf>
    <xf numFmtId="0" fontId="1" fillId="3" borderId="3" xfId="0" applyFont="1" applyFill="1" applyBorder="1" applyAlignment="1" applyProtection="1">
      <alignment vertical="center"/>
    </xf>
    <xf numFmtId="0" fontId="1" fillId="3" borderId="4" xfId="0" applyFont="1" applyFill="1" applyBorder="1" applyAlignment="1" applyProtection="1">
      <alignment horizontal="right" vertical="center"/>
    </xf>
    <xf numFmtId="0" fontId="1" fillId="6" borderId="3" xfId="0" applyFont="1" applyFill="1" applyBorder="1" applyAlignment="1" applyProtection="1">
      <alignment vertical="center"/>
    </xf>
    <xf numFmtId="44" fontId="1" fillId="6" borderId="2" xfId="0" applyNumberFormat="1" applyFont="1" applyFill="1" applyBorder="1" applyAlignment="1" applyProtection="1">
      <alignment horizontal="right" vertical="center"/>
    </xf>
    <xf numFmtId="44" fontId="1" fillId="3" borderId="2" xfId="0" applyNumberFormat="1" applyFont="1" applyFill="1" applyBorder="1" applyAlignment="1" applyProtection="1">
      <alignment horizontal="right" vertical="center"/>
    </xf>
    <xf numFmtId="0" fontId="7" fillId="4" borderId="0" xfId="0" applyFont="1" applyFill="1" applyProtection="1"/>
    <xf numFmtId="0" fontId="0" fillId="3" borderId="12" xfId="0" applyFill="1" applyBorder="1" applyAlignment="1" applyProtection="1">
      <alignment vertical="center"/>
    </xf>
    <xf numFmtId="0" fontId="0" fillId="3" borderId="5" xfId="0" applyFill="1" applyBorder="1" applyAlignment="1" applyProtection="1">
      <alignment horizontal="left" vertical="center"/>
    </xf>
    <xf numFmtId="0" fontId="1" fillId="3" borderId="3" xfId="0" applyFont="1" applyFill="1" applyBorder="1" applyAlignment="1" applyProtection="1">
      <alignment horizontal="right" vertical="center"/>
    </xf>
    <xf numFmtId="44" fontId="1" fillId="4" borderId="4" xfId="0" applyNumberFormat="1" applyFont="1" applyFill="1" applyBorder="1" applyAlignment="1" applyProtection="1">
      <alignment vertical="center"/>
    </xf>
    <xf numFmtId="164" fontId="0" fillId="4" borderId="0" xfId="0" applyNumberFormat="1" applyFont="1" applyFill="1" applyProtection="1"/>
    <xf numFmtId="164" fontId="0" fillId="4" borderId="0" xfId="0" applyNumberFormat="1" applyFont="1" applyFill="1" applyAlignment="1" applyProtection="1">
      <alignment wrapText="1"/>
    </xf>
    <xf numFmtId="0" fontId="14" fillId="3" borderId="0" xfId="0" applyFont="1" applyFill="1" applyAlignment="1" applyProtection="1">
      <alignment wrapText="1"/>
    </xf>
    <xf numFmtId="0" fontId="0" fillId="4" borderId="0" xfId="0" applyFill="1" applyBorder="1" applyAlignment="1" applyProtection="1">
      <alignment horizontal="left" wrapText="1"/>
    </xf>
    <xf numFmtId="0" fontId="1" fillId="3" borderId="6" xfId="0" applyFont="1" applyFill="1" applyBorder="1" applyAlignment="1" applyProtection="1">
      <alignment vertical="center"/>
    </xf>
    <xf numFmtId="0" fontId="1" fillId="6" borderId="6" xfId="0" applyFont="1" applyFill="1" applyBorder="1" applyAlignment="1" applyProtection="1">
      <alignment vertical="center"/>
    </xf>
    <xf numFmtId="44" fontId="1" fillId="6" borderId="11" xfId="0" applyNumberFormat="1" applyFont="1" applyFill="1" applyBorder="1" applyAlignment="1" applyProtection="1">
      <alignment vertical="center"/>
    </xf>
    <xf numFmtId="44" fontId="1" fillId="6" borderId="7" xfId="0" applyNumberFormat="1" applyFont="1" applyFill="1" applyBorder="1" applyAlignment="1" applyProtection="1">
      <alignment vertical="center"/>
    </xf>
    <xf numFmtId="44" fontId="1" fillId="3" borderId="11" xfId="0" applyNumberFormat="1" applyFont="1" applyFill="1" applyBorder="1" applyAlignment="1" applyProtection="1">
      <alignment vertical="center"/>
    </xf>
    <xf numFmtId="0" fontId="1" fillId="4" borderId="5" xfId="0" applyFont="1" applyFill="1" applyBorder="1" applyAlignment="1" applyProtection="1">
      <alignment vertical="center"/>
    </xf>
    <xf numFmtId="0" fontId="1" fillId="3" borderId="6"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xf>
    <xf numFmtId="0" fontId="0" fillId="4" borderId="3" xfId="0" applyFill="1" applyBorder="1" applyAlignment="1" applyProtection="1">
      <alignment horizontal="center" vertical="center"/>
    </xf>
    <xf numFmtId="44" fontId="0" fillId="2" borderId="5" xfId="0" applyNumberFormat="1" applyFill="1" applyBorder="1" applyAlignment="1" applyProtection="1">
      <alignment vertical="center"/>
      <protection locked="0"/>
    </xf>
    <xf numFmtId="0" fontId="0" fillId="4" borderId="5" xfId="0" applyFill="1" applyBorder="1" applyAlignment="1" applyProtection="1">
      <alignment horizontal="center" vertical="center"/>
    </xf>
    <xf numFmtId="44" fontId="0" fillId="4" borderId="7" xfId="0" applyNumberFormat="1" applyFill="1" applyBorder="1" applyAlignment="1" applyProtection="1">
      <alignment vertical="center"/>
    </xf>
    <xf numFmtId="44" fontId="1" fillId="4" borderId="7" xfId="0" applyNumberFormat="1" applyFont="1" applyFill="1" applyBorder="1" applyAlignment="1" applyProtection="1">
      <alignment vertical="center"/>
    </xf>
    <xf numFmtId="0" fontId="9" fillId="4" borderId="0" xfId="0" applyFont="1" applyFill="1" applyAlignment="1" applyProtection="1">
      <alignment horizontal="center"/>
    </xf>
    <xf numFmtId="0" fontId="0" fillId="4" borderId="0" xfId="0" applyFill="1" applyAlignment="1" applyProtection="1">
      <alignment horizontal="center" vertical="center" wrapText="1"/>
    </xf>
    <xf numFmtId="0" fontId="10" fillId="2" borderId="0" xfId="0" applyFont="1" applyFill="1" applyAlignment="1" applyProtection="1">
      <alignment horizontal="center" wrapText="1"/>
    </xf>
    <xf numFmtId="0" fontId="0" fillId="4" borderId="0" xfId="0" applyFont="1" applyFill="1" applyAlignment="1" applyProtection="1">
      <alignment horizontal="left" wrapText="1"/>
    </xf>
    <xf numFmtId="0" fontId="13" fillId="4" borderId="0" xfId="0" applyFont="1" applyFill="1" applyAlignment="1" applyProtection="1">
      <alignment horizontal="left"/>
    </xf>
    <xf numFmtId="0" fontId="0" fillId="4" borderId="0" xfId="0" applyFill="1" applyAlignment="1" applyProtection="1">
      <alignment horizontal="center"/>
    </xf>
    <xf numFmtId="0" fontId="1" fillId="3" borderId="11" xfId="0" applyFont="1" applyFill="1" applyBorder="1" applyAlignment="1" applyProtection="1">
      <alignment horizontal="left" vertical="center" wrapText="1"/>
    </xf>
    <xf numFmtId="0" fontId="1" fillId="3" borderId="7" xfId="0" applyFont="1" applyFill="1" applyBorder="1" applyAlignment="1" applyProtection="1">
      <alignment horizontal="left" vertical="center" wrapText="1"/>
    </xf>
    <xf numFmtId="0" fontId="1" fillId="6" borderId="6" xfId="0" applyFont="1" applyFill="1" applyBorder="1" applyAlignment="1" applyProtection="1">
      <alignment horizontal="center" vertical="center" wrapText="1"/>
    </xf>
    <xf numFmtId="0" fontId="1" fillId="6" borderId="11" xfId="0" applyFont="1" applyFill="1" applyBorder="1" applyAlignment="1" applyProtection="1">
      <alignment horizontal="center" vertical="center" wrapText="1"/>
    </xf>
    <xf numFmtId="0" fontId="1" fillId="6" borderId="7" xfId="0" applyFont="1" applyFill="1" applyBorder="1" applyAlignment="1" applyProtection="1">
      <alignment horizontal="center" vertical="center" wrapText="1"/>
    </xf>
    <xf numFmtId="0" fontId="3" fillId="4" borderId="0" xfId="0" applyFont="1" applyFill="1" applyAlignment="1" applyProtection="1">
      <alignment horizontal="center" vertical="center"/>
    </xf>
    <xf numFmtId="0" fontId="3" fillId="4" borderId="10"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3" fillId="4" borderId="4" xfId="0" applyFont="1" applyFill="1" applyBorder="1" applyAlignment="1" applyProtection="1">
      <alignment horizontal="center" vertical="center"/>
    </xf>
    <xf numFmtId="0" fontId="0" fillId="4" borderId="0" xfId="0" applyFont="1" applyFill="1" applyAlignment="1" applyProtection="1">
      <alignment horizontal="left"/>
    </xf>
    <xf numFmtId="0" fontId="5" fillId="3" borderId="9" xfId="0" applyFont="1" applyFill="1" applyBorder="1" applyAlignment="1" applyProtection="1">
      <alignment horizontal="center" vertical="center"/>
    </xf>
    <xf numFmtId="0" fontId="5" fillId="3" borderId="12"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1" fillId="6" borderId="6" xfId="0" applyFont="1" applyFill="1" applyBorder="1" applyAlignment="1" applyProtection="1">
      <alignment horizontal="center" vertical="center"/>
    </xf>
    <xf numFmtId="0" fontId="1" fillId="6" borderId="11" xfId="0" applyFont="1" applyFill="1" applyBorder="1" applyAlignment="1" applyProtection="1">
      <alignment horizontal="center" vertical="center"/>
    </xf>
    <xf numFmtId="0" fontId="1" fillId="6" borderId="7"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 fillId="3" borderId="7" xfId="0"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wrapText="1"/>
    </xf>
    <xf numFmtId="0" fontId="1" fillId="3" borderId="3" xfId="0" applyFont="1" applyFill="1" applyBorder="1" applyAlignment="1" applyProtection="1">
      <alignment horizontal="center" vertical="center" wrapText="1"/>
    </xf>
    <xf numFmtId="0" fontId="1" fillId="3" borderId="2" xfId="0" applyFont="1" applyFill="1" applyBorder="1" applyAlignment="1" applyProtection="1">
      <alignment horizontal="center" vertical="center" wrapText="1"/>
    </xf>
    <xf numFmtId="0" fontId="1" fillId="3" borderId="4" xfId="0" applyFont="1" applyFill="1" applyBorder="1" applyAlignment="1" applyProtection="1">
      <alignment horizontal="center" vertical="center" wrapText="1"/>
    </xf>
    <xf numFmtId="44" fontId="0" fillId="6" borderId="6" xfId="0" applyNumberFormat="1" applyFont="1" applyFill="1" applyBorder="1" applyAlignment="1" applyProtection="1">
      <alignment horizontal="center" wrapText="1"/>
    </xf>
    <xf numFmtId="44" fontId="0" fillId="6" borderId="7" xfId="0" applyNumberFormat="1" applyFont="1" applyFill="1" applyBorder="1" applyAlignment="1" applyProtection="1">
      <alignment horizontal="center" wrapText="1"/>
    </xf>
    <xf numFmtId="44" fontId="0" fillId="5" borderId="6" xfId="0" applyNumberFormat="1" applyFont="1" applyFill="1" applyBorder="1" applyAlignment="1" applyProtection="1">
      <alignment horizontal="center" wrapText="1"/>
    </xf>
    <xf numFmtId="44" fontId="0" fillId="5" borderId="7" xfId="0" applyNumberFormat="1" applyFont="1" applyFill="1" applyBorder="1" applyAlignment="1" applyProtection="1">
      <alignment horizontal="center" wrapText="1"/>
    </xf>
    <xf numFmtId="44" fontId="0" fillId="11" borderId="6" xfId="0" applyNumberFormat="1" applyFont="1" applyFill="1" applyBorder="1" applyAlignment="1" applyProtection="1">
      <alignment horizontal="center" wrapText="1"/>
    </xf>
    <xf numFmtId="44" fontId="0" fillId="11" borderId="7" xfId="0" applyNumberFormat="1" applyFont="1" applyFill="1" applyBorder="1" applyAlignment="1" applyProtection="1">
      <alignment horizontal="center" wrapText="1"/>
    </xf>
    <xf numFmtId="44" fontId="0" fillId="12" borderId="6" xfId="0" applyNumberFormat="1" applyFont="1" applyFill="1" applyBorder="1" applyAlignment="1" applyProtection="1">
      <alignment horizontal="center" wrapText="1"/>
    </xf>
    <xf numFmtId="44" fontId="0" fillId="12" borderId="7" xfId="0" applyNumberFormat="1" applyFont="1" applyFill="1" applyBorder="1" applyAlignment="1" applyProtection="1">
      <alignment horizontal="center" wrapText="1"/>
    </xf>
    <xf numFmtId="0" fontId="1" fillId="3" borderId="6" xfId="0" applyFont="1" applyFill="1" applyBorder="1" applyAlignment="1" applyProtection="1">
      <alignment horizontal="center"/>
    </xf>
    <xf numFmtId="0" fontId="1" fillId="3" borderId="11"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1" xfId="0" applyFont="1" applyFill="1" applyBorder="1" applyAlignment="1" applyProtection="1">
      <alignment horizontal="center" vertical="center"/>
    </xf>
    <xf numFmtId="164" fontId="1" fillId="6" borderId="7" xfId="0" applyNumberFormat="1" applyFont="1" applyFill="1" applyBorder="1" applyAlignment="1" applyProtection="1">
      <alignment horizontal="center"/>
    </xf>
    <xf numFmtId="164" fontId="1" fillId="6" borderId="1" xfId="0" applyNumberFormat="1" applyFont="1" applyFill="1" applyBorder="1" applyAlignment="1" applyProtection="1">
      <alignment horizontal="center"/>
    </xf>
    <xf numFmtId="0" fontId="1" fillId="3" borderId="5" xfId="0" applyFont="1" applyFill="1" applyBorder="1" applyAlignment="1" applyProtection="1">
      <alignment horizontal="center"/>
    </xf>
    <xf numFmtId="0" fontId="3" fillId="4" borderId="14"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14" fillId="4" borderId="5" xfId="0" applyFont="1" applyFill="1" applyBorder="1" applyAlignment="1" applyProtection="1">
      <alignment horizontal="left" vertical="top" wrapText="1"/>
    </xf>
    <xf numFmtId="0" fontId="14" fillId="4" borderId="0" xfId="0" applyFont="1" applyFill="1" applyBorder="1" applyAlignment="1" applyProtection="1">
      <alignment horizontal="left" vertical="top" wrapText="1"/>
    </xf>
    <xf numFmtId="44" fontId="0" fillId="15" borderId="6" xfId="0" applyNumberFormat="1" applyFont="1" applyFill="1" applyBorder="1" applyAlignment="1" applyProtection="1">
      <alignment horizontal="center" wrapText="1"/>
    </xf>
    <xf numFmtId="44" fontId="0" fillId="15" borderId="7" xfId="0" applyNumberFormat="1" applyFont="1" applyFill="1" applyBorder="1" applyAlignment="1" applyProtection="1">
      <alignment horizontal="center" wrapText="1"/>
    </xf>
    <xf numFmtId="44" fontId="0" fillId="14" borderId="6" xfId="0" applyNumberFormat="1" applyFont="1" applyFill="1" applyBorder="1" applyAlignment="1" applyProtection="1">
      <alignment horizontal="center" wrapText="1"/>
    </xf>
    <xf numFmtId="44" fontId="0" fillId="14" borderId="7" xfId="0" applyNumberFormat="1" applyFont="1" applyFill="1" applyBorder="1" applyAlignment="1" applyProtection="1">
      <alignment horizontal="center" wrapText="1"/>
    </xf>
    <xf numFmtId="44" fontId="0" fillId="13" borderId="6" xfId="0" applyNumberFormat="1" applyFont="1" applyFill="1" applyBorder="1" applyAlignment="1" applyProtection="1">
      <alignment horizontal="center" wrapText="1"/>
    </xf>
    <xf numFmtId="44" fontId="0" fillId="13" borderId="7" xfId="0" applyNumberFormat="1" applyFont="1" applyFill="1" applyBorder="1" applyAlignment="1" applyProtection="1">
      <alignment horizontal="center" wrapText="1"/>
    </xf>
  </cellXfs>
  <cellStyles count="3">
    <cellStyle name="Currency" xfId="1" builtinId="4"/>
    <cellStyle name="Hyperlink" xfId="2" builtinId="8"/>
    <cellStyle name="Normal" xfId="0" builtinId="0"/>
  </cellStyles>
  <dxfs count="20">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99FFCC"/>
      <color rgb="FF82EF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123830</xdr:colOff>
      <xdr:row>1</xdr:row>
      <xdr:rowOff>76209</xdr:rowOff>
    </xdr:from>
    <xdr:to>
      <xdr:col>11</xdr:col>
      <xdr:colOff>4935</xdr:colOff>
      <xdr:row>7</xdr:row>
      <xdr:rowOff>53765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81230" y="266709"/>
          <a:ext cx="4751555" cy="1120556"/>
        </a:xfrm>
        <a:prstGeom prst="rect">
          <a:avLst/>
        </a:prstGeom>
      </xdr:spPr>
    </xdr:pic>
    <xdr:clientData/>
  </xdr:twoCellAnchor>
  <xdr:twoCellAnchor editAs="oneCell">
    <xdr:from>
      <xdr:col>1</xdr:col>
      <xdr:colOff>95250</xdr:colOff>
      <xdr:row>0</xdr:row>
      <xdr:rowOff>104775</xdr:rowOff>
    </xdr:from>
    <xdr:to>
      <xdr:col>2</xdr:col>
      <xdr:colOff>135255</xdr:colOff>
      <xdr:row>7</xdr:row>
      <xdr:rowOff>152019</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104775"/>
          <a:ext cx="1249680" cy="138074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29</xdr:row>
          <xdr:rowOff>9525</xdr:rowOff>
        </xdr:from>
        <xdr:to>
          <xdr:col>5</xdr:col>
          <xdr:colOff>323850</xdr:colOff>
          <xdr:row>32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9</xdr:col>
          <xdr:colOff>314325</xdr:colOff>
          <xdr:row>32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29</xdr:row>
          <xdr:rowOff>9525</xdr:rowOff>
        </xdr:from>
        <xdr:to>
          <xdr:col>3</xdr:col>
          <xdr:colOff>323850</xdr:colOff>
          <xdr:row>32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9525</xdr:rowOff>
        </xdr:from>
        <xdr:to>
          <xdr:col>7</xdr:col>
          <xdr:colOff>314325</xdr:colOff>
          <xdr:row>32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emf"/><Relationship Id="rId2" Type="http://schemas.openxmlformats.org/officeDocument/2006/relationships/printerSettings" Target="../printerSettings/printerSettings1.bin"/><Relationship Id="rId1" Type="http://schemas.openxmlformats.org/officeDocument/2006/relationships/hyperlink" Target="https://www.sheepconnectsa.com.au/contact_us"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oleObject" Target="../embeddings/oleObject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dpi.nsw.gov.au/animals-and-livestock/nutrition/costs-and-nutritive-value/feed-cost-calculator" TargetMode="External"/><Relationship Id="rId1" Type="http://schemas.openxmlformats.org/officeDocument/2006/relationships/hyperlink" Target="https://agex.org.au/farming-applications/nsw-dpi-drought-feed-calculato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dpi.nsw.gov.au/animals-and-livestock/nutrition/costs-and-nutritive-value/feed-cost-calculator" TargetMode="External"/><Relationship Id="rId1" Type="http://schemas.openxmlformats.org/officeDocument/2006/relationships/hyperlink" Target="https://agex.org.au/farming-applications/nsw-dpi-drought-feed-calculato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9:N35"/>
  <sheetViews>
    <sheetView tabSelected="1" zoomScaleNormal="100" zoomScaleSheetLayoutView="100" workbookViewId="0"/>
  </sheetViews>
  <sheetFormatPr defaultRowHeight="15" x14ac:dyDescent="0.25"/>
  <cols>
    <col min="1" max="1" width="9.140625" style="75"/>
    <col min="2" max="2" width="18.140625" style="75" customWidth="1"/>
    <col min="3" max="16384" width="9.140625" style="75"/>
  </cols>
  <sheetData>
    <row r="9" spans="1:14" ht="23.25" x14ac:dyDescent="0.35">
      <c r="A9" s="187" t="s">
        <v>87</v>
      </c>
      <c r="B9" s="187"/>
      <c r="C9" s="187"/>
      <c r="D9" s="187"/>
      <c r="E9" s="187"/>
      <c r="F9" s="187"/>
      <c r="G9" s="187"/>
      <c r="H9" s="187"/>
      <c r="I9" s="187"/>
      <c r="J9" s="187"/>
      <c r="K9" s="187"/>
      <c r="L9" s="187"/>
    </row>
    <row r="11" spans="1:14" ht="15" customHeight="1" x14ac:dyDescent="0.25">
      <c r="A11" s="188" t="s">
        <v>88</v>
      </c>
      <c r="B11" s="188"/>
      <c r="C11" s="188"/>
      <c r="D11" s="188"/>
      <c r="E11" s="188"/>
      <c r="F11" s="188"/>
      <c r="G11" s="188"/>
      <c r="H11" s="188"/>
      <c r="I11" s="188"/>
      <c r="J11" s="188"/>
      <c r="K11" s="188"/>
      <c r="L11" s="188"/>
      <c r="M11" s="76"/>
      <c r="N11" s="76"/>
    </row>
    <row r="12" spans="1:14" x14ac:dyDescent="0.25">
      <c r="A12" s="188"/>
      <c r="B12" s="188"/>
      <c r="C12" s="188"/>
      <c r="D12" s="188"/>
      <c r="E12" s="188"/>
      <c r="F12" s="188"/>
      <c r="G12" s="188"/>
      <c r="H12" s="188"/>
      <c r="I12" s="188"/>
      <c r="J12" s="188"/>
      <c r="K12" s="188"/>
      <c r="L12" s="188"/>
      <c r="M12" s="76"/>
      <c r="N12" s="76"/>
    </row>
    <row r="13" spans="1:14" x14ac:dyDescent="0.25">
      <c r="A13" s="188"/>
      <c r="B13" s="188"/>
      <c r="C13" s="188"/>
      <c r="D13" s="188"/>
      <c r="E13" s="188"/>
      <c r="F13" s="188"/>
      <c r="G13" s="188"/>
      <c r="H13" s="188"/>
      <c r="I13" s="188"/>
      <c r="J13" s="188"/>
      <c r="K13" s="188"/>
      <c r="L13" s="188"/>
    </row>
    <row r="14" spans="1:14" x14ac:dyDescent="0.25">
      <c r="A14" s="77"/>
      <c r="B14" s="77"/>
      <c r="C14" s="77"/>
      <c r="D14" s="77"/>
      <c r="E14" s="77"/>
      <c r="F14" s="77"/>
      <c r="G14" s="77"/>
      <c r="H14" s="77"/>
      <c r="I14" s="77"/>
      <c r="J14" s="77"/>
      <c r="K14" s="77"/>
      <c r="L14" s="77"/>
    </row>
    <row r="15" spans="1:14" x14ac:dyDescent="0.25">
      <c r="A15" s="75" t="s">
        <v>94</v>
      </c>
    </row>
    <row r="16" spans="1:14" x14ac:dyDescent="0.25">
      <c r="B16" s="78" t="s">
        <v>19</v>
      </c>
    </row>
    <row r="17" spans="1:12" x14ac:dyDescent="0.25">
      <c r="B17" s="79" t="s">
        <v>89</v>
      </c>
    </row>
    <row r="18" spans="1:12" x14ac:dyDescent="0.25">
      <c r="B18" s="80" t="s">
        <v>2</v>
      </c>
    </row>
    <row r="19" spans="1:12" x14ac:dyDescent="0.25">
      <c r="B19" s="81" t="s">
        <v>90</v>
      </c>
      <c r="C19" s="82" t="s">
        <v>92</v>
      </c>
    </row>
    <row r="20" spans="1:12" x14ac:dyDescent="0.25">
      <c r="A20" s="75" t="s">
        <v>42</v>
      </c>
    </row>
    <row r="22" spans="1:12" s="83" customFormat="1" x14ac:dyDescent="0.25">
      <c r="A22" s="189" t="s">
        <v>93</v>
      </c>
      <c r="B22" s="189"/>
      <c r="C22" s="189"/>
      <c r="D22" s="189"/>
      <c r="E22" s="189"/>
      <c r="F22" s="189"/>
      <c r="G22" s="189"/>
      <c r="H22" s="189"/>
      <c r="I22" s="189"/>
      <c r="J22" s="189"/>
      <c r="K22" s="189"/>
      <c r="L22" s="189"/>
    </row>
    <row r="23" spans="1:12" x14ac:dyDescent="0.25">
      <c r="A23" s="189"/>
      <c r="B23" s="189"/>
      <c r="C23" s="189"/>
      <c r="D23" s="189"/>
      <c r="E23" s="189"/>
      <c r="F23" s="189"/>
      <c r="G23" s="189"/>
      <c r="H23" s="189"/>
      <c r="I23" s="189"/>
      <c r="J23" s="189"/>
      <c r="K23" s="189"/>
      <c r="L23" s="189"/>
    </row>
    <row r="25" spans="1:12" s="83" customFormat="1" x14ac:dyDescent="0.25">
      <c r="A25" s="190" t="s">
        <v>95</v>
      </c>
      <c r="B25" s="190"/>
      <c r="C25" s="190"/>
      <c r="D25" s="190"/>
      <c r="E25" s="190"/>
      <c r="F25" s="190"/>
      <c r="G25" s="190"/>
      <c r="H25" s="190"/>
      <c r="I25" s="190"/>
      <c r="J25" s="190"/>
      <c r="K25" s="190"/>
      <c r="L25" s="190"/>
    </row>
    <row r="26" spans="1:12" x14ac:dyDescent="0.25">
      <c r="A26" s="190"/>
      <c r="B26" s="190"/>
      <c r="C26" s="190"/>
      <c r="D26" s="190"/>
      <c r="E26" s="190"/>
      <c r="F26" s="190"/>
      <c r="G26" s="190"/>
      <c r="H26" s="190"/>
      <c r="I26" s="190"/>
      <c r="J26" s="190"/>
      <c r="K26" s="190"/>
      <c r="L26" s="190"/>
    </row>
    <row r="28" spans="1:12" x14ac:dyDescent="0.25">
      <c r="A28" s="191" t="s">
        <v>96</v>
      </c>
      <c r="B28" s="191"/>
      <c r="C28" s="191"/>
      <c r="D28" s="191"/>
      <c r="E28" s="191"/>
      <c r="F28" s="191"/>
      <c r="G28" s="191"/>
      <c r="H28" s="191"/>
      <c r="I28" s="191"/>
      <c r="J28" s="191"/>
      <c r="K28" s="191"/>
      <c r="L28" s="191"/>
    </row>
    <row r="29" spans="1:12" x14ac:dyDescent="0.25">
      <c r="A29" s="84"/>
      <c r="B29" s="84"/>
      <c r="C29" s="84"/>
      <c r="D29" s="84"/>
    </row>
    <row r="35" spans="1:1" x14ac:dyDescent="0.25">
      <c r="A35" s="85" t="s">
        <v>59</v>
      </c>
    </row>
  </sheetData>
  <sheetProtection algorithmName="SHA-512" hashValue="opJP4rTL/zXAbFXtdk4ZmE8uYEJ1KxFXMBj4gDloHbNcs0a9KZOCXf8OljaxJAtAYBge1iCrkZgACdJsKMbfJA==" saltValue="QCysubaUqPZGq3i+wt0/ww==" spinCount="100000" sheet="1" objects="1" scenarios="1"/>
  <customSheetViews>
    <customSheetView guid="{6BD969D8-190F-4158-8CBB-1FA344786786}" showPageBreaks="1">
      <selection sqref="A1:L30"/>
    </customSheetView>
    <customSheetView guid="{EB1EE3D3-9231-4EE8-B907-7BD3388B1209}" showPageBreaks="1">
      <selection activeCell="E34" sqref="E34"/>
    </customSheetView>
  </customSheetViews>
  <mergeCells count="5">
    <mergeCell ref="A9:L9"/>
    <mergeCell ref="A11:L13"/>
    <mergeCell ref="A22:L23"/>
    <mergeCell ref="A25:L26"/>
    <mergeCell ref="A28:L28"/>
  </mergeCells>
  <hyperlinks>
    <hyperlink ref="A35" r:id="rId1"/>
  </hyperlinks>
  <pageMargins left="0.70866141732283472" right="0.51181102362204722" top="0.74803149606299213" bottom="0.74803149606299213" header="0.31496062992125984" footer="0.31496062992125984"/>
  <pageSetup paperSize="9" orientation="landscape" r:id="rId2"/>
  <drawing r:id="rId3"/>
  <legacyDrawing r:id="rId4"/>
  <oleObjects>
    <mc:AlternateContent xmlns:mc="http://schemas.openxmlformats.org/markup-compatibility/2006">
      <mc:Choice Requires="x14">
        <oleObject progId="AcroExch.pdfxml.1" dvAspect="DVASPECT_ICON" shapeId="1025" r:id="rId5">
          <objectPr locked="0" defaultSize="0" r:id="rId6">
            <anchor moveWithCells="1">
              <from>
                <xdr:col>4</xdr:col>
                <xdr:colOff>19050</xdr:colOff>
                <xdr:row>29</xdr:row>
                <xdr:rowOff>9525</xdr:rowOff>
              </from>
              <to>
                <xdr:col>5</xdr:col>
                <xdr:colOff>323850</xdr:colOff>
                <xdr:row>32</xdr:row>
                <xdr:rowOff>123825</xdr:rowOff>
              </to>
            </anchor>
          </objectPr>
        </oleObject>
      </mc:Choice>
      <mc:Fallback>
        <oleObject progId="AcroExch.pdfxml.1" dvAspect="DVASPECT_ICON" shapeId="1025" r:id="rId5"/>
      </mc:Fallback>
    </mc:AlternateContent>
    <mc:AlternateContent xmlns:mc="http://schemas.openxmlformats.org/markup-compatibility/2006">
      <mc:Choice Requires="x14">
        <oleObject progId="AcroExch.pdfxml.1" dvAspect="DVASPECT_ICON" shapeId="1026" r:id="rId7">
          <objectPr locked="0" defaultSize="0" r:id="rId8">
            <anchor moveWithCells="1">
              <from>
                <xdr:col>8</xdr:col>
                <xdr:colOff>9525</xdr:colOff>
                <xdr:row>29</xdr:row>
                <xdr:rowOff>9525</xdr:rowOff>
              </from>
              <to>
                <xdr:col>9</xdr:col>
                <xdr:colOff>314325</xdr:colOff>
                <xdr:row>32</xdr:row>
                <xdr:rowOff>123825</xdr:rowOff>
              </to>
            </anchor>
          </objectPr>
        </oleObject>
      </mc:Choice>
      <mc:Fallback>
        <oleObject progId="AcroExch.pdfxml.1" dvAspect="DVASPECT_ICON" shapeId="1026" r:id="rId7"/>
      </mc:Fallback>
    </mc:AlternateContent>
    <mc:AlternateContent xmlns:mc="http://schemas.openxmlformats.org/markup-compatibility/2006">
      <mc:Choice Requires="x14">
        <oleObject progId="AcroExch.pdfxml.1" dvAspect="DVASPECT_ICON" shapeId="1027" r:id="rId9">
          <objectPr locked="0" defaultSize="0" r:id="rId10">
            <anchor moveWithCells="1">
              <from>
                <xdr:col>2</xdr:col>
                <xdr:colOff>19050</xdr:colOff>
                <xdr:row>29</xdr:row>
                <xdr:rowOff>9525</xdr:rowOff>
              </from>
              <to>
                <xdr:col>3</xdr:col>
                <xdr:colOff>323850</xdr:colOff>
                <xdr:row>32</xdr:row>
                <xdr:rowOff>123825</xdr:rowOff>
              </to>
            </anchor>
          </objectPr>
        </oleObject>
      </mc:Choice>
      <mc:Fallback>
        <oleObject progId="AcroExch.pdfxml.1" dvAspect="DVASPECT_ICON" shapeId="1027" r:id="rId9"/>
      </mc:Fallback>
    </mc:AlternateContent>
    <mc:AlternateContent xmlns:mc="http://schemas.openxmlformats.org/markup-compatibility/2006">
      <mc:Choice Requires="x14">
        <oleObject progId="AcroExch.pdfxml.1" dvAspect="DVASPECT_ICON" shapeId="1028" r:id="rId11">
          <objectPr locked="0" defaultSize="0" r:id="rId12">
            <anchor moveWithCells="1">
              <from>
                <xdr:col>6</xdr:col>
                <xdr:colOff>9525</xdr:colOff>
                <xdr:row>29</xdr:row>
                <xdr:rowOff>9525</xdr:rowOff>
              </from>
              <to>
                <xdr:col>7</xdr:col>
                <xdr:colOff>314325</xdr:colOff>
                <xdr:row>32</xdr:row>
                <xdr:rowOff>123825</xdr:rowOff>
              </to>
            </anchor>
          </objectPr>
        </oleObject>
      </mc:Choice>
      <mc:Fallback>
        <oleObject progId="AcroExch.pdfxml.1" dvAspect="DVASPECT_ICON" shapeId="1028"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H41"/>
  <sheetViews>
    <sheetView zoomScaleNormal="100" workbookViewId="0">
      <selection activeCell="B37" sqref="B37"/>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8" ht="30" customHeight="1" x14ac:dyDescent="0.25">
      <c r="A1" s="198" t="s">
        <v>26</v>
      </c>
      <c r="B1" s="199"/>
      <c r="C1" s="195" t="s">
        <v>13</v>
      </c>
      <c r="D1" s="196"/>
      <c r="E1" s="197"/>
      <c r="F1" s="178"/>
      <c r="G1" s="193" t="s">
        <v>18</v>
      </c>
      <c r="H1" s="194"/>
    </row>
    <row r="2" spans="1:8" ht="30" customHeight="1" x14ac:dyDescent="0.25">
      <c r="A2" s="200"/>
      <c r="B2" s="201"/>
      <c r="C2" s="4" t="s">
        <v>44</v>
      </c>
      <c r="D2" s="2" t="s">
        <v>10</v>
      </c>
      <c r="E2" s="3" t="s">
        <v>0</v>
      </c>
      <c r="F2" s="86" t="s">
        <v>44</v>
      </c>
      <c r="G2" s="87" t="s">
        <v>10</v>
      </c>
      <c r="H2" s="86" t="s">
        <v>0</v>
      </c>
    </row>
    <row r="3" spans="1:8" ht="30" customHeight="1" x14ac:dyDescent="0.25">
      <c r="A3" s="88" t="s">
        <v>27</v>
      </c>
      <c r="B3" s="89" t="s">
        <v>43</v>
      </c>
      <c r="C3" s="11">
        <v>500</v>
      </c>
      <c r="D3" s="10"/>
      <c r="E3" s="20"/>
      <c r="F3" s="5"/>
      <c r="G3" s="35"/>
      <c r="H3" s="36"/>
    </row>
    <row r="4" spans="1:8" ht="30" customHeight="1" x14ac:dyDescent="0.25">
      <c r="A4" s="90" t="s">
        <v>63</v>
      </c>
      <c r="B4" s="89" t="s">
        <v>21</v>
      </c>
      <c r="C4" s="12"/>
      <c r="D4" s="20">
        <v>45</v>
      </c>
      <c r="E4" s="20"/>
      <c r="F4" s="37"/>
      <c r="G4" s="24"/>
      <c r="H4" s="36"/>
    </row>
    <row r="5" spans="1:8" ht="30" customHeight="1" x14ac:dyDescent="0.25">
      <c r="A5" s="90" t="s">
        <v>64</v>
      </c>
      <c r="B5" s="89" t="s">
        <v>20</v>
      </c>
      <c r="C5" s="12"/>
      <c r="D5" s="20">
        <v>180</v>
      </c>
      <c r="E5" s="20"/>
      <c r="F5" s="37"/>
      <c r="G5" s="24"/>
      <c r="H5" s="36"/>
    </row>
    <row r="6" spans="1:8" ht="30" customHeight="1" x14ac:dyDescent="0.25">
      <c r="A6" s="89" t="s">
        <v>28</v>
      </c>
      <c r="B6" s="89" t="s">
        <v>15</v>
      </c>
      <c r="C6" s="12">
        <v>24</v>
      </c>
      <c r="D6" s="10"/>
      <c r="E6" s="20"/>
      <c r="F6" s="6"/>
      <c r="G6" s="35"/>
      <c r="H6" s="36"/>
    </row>
    <row r="7" spans="1:8" ht="30" customHeight="1" x14ac:dyDescent="0.25">
      <c r="A7" s="89" t="s">
        <v>32</v>
      </c>
      <c r="B7" s="89" t="s">
        <v>29</v>
      </c>
      <c r="C7" s="13"/>
      <c r="D7" s="10"/>
      <c r="E7" s="10">
        <f>E34</f>
        <v>2.0459999999999998</v>
      </c>
      <c r="F7" s="37"/>
      <c r="G7" s="35"/>
      <c r="H7" s="30"/>
    </row>
    <row r="8" spans="1:8" ht="30" customHeight="1" x14ac:dyDescent="0.25">
      <c r="A8" s="89" t="s">
        <v>35</v>
      </c>
      <c r="B8" s="91" t="s">
        <v>33</v>
      </c>
      <c r="C8" s="13"/>
      <c r="D8" s="10"/>
      <c r="E8" s="20">
        <f>C6*E7</f>
        <v>49.103999999999999</v>
      </c>
      <c r="F8" s="37"/>
      <c r="G8" s="35"/>
      <c r="H8" s="38">
        <f>F6*H7</f>
        <v>0</v>
      </c>
    </row>
    <row r="9" spans="1:8" ht="30" customHeight="1" x14ac:dyDescent="0.25">
      <c r="A9" s="89" t="s">
        <v>30</v>
      </c>
      <c r="B9" s="91" t="s">
        <v>136</v>
      </c>
      <c r="C9" s="70">
        <v>20</v>
      </c>
      <c r="D9" s="10"/>
      <c r="E9" s="20"/>
      <c r="F9" s="183"/>
      <c r="G9" s="35"/>
      <c r="H9" s="36"/>
    </row>
    <row r="10" spans="1:8" ht="30" customHeight="1" x14ac:dyDescent="0.25">
      <c r="A10" s="89"/>
      <c r="B10" s="91" t="s">
        <v>137</v>
      </c>
      <c r="C10" s="12"/>
      <c r="D10" s="10"/>
      <c r="E10" s="20">
        <f>C9/C3</f>
        <v>0.04</v>
      </c>
      <c r="F10" s="37"/>
      <c r="G10" s="35"/>
      <c r="H10" s="38" t="e">
        <f>F9/F3</f>
        <v>#DIV/0!</v>
      </c>
    </row>
    <row r="11" spans="1:8" ht="30" customHeight="1" x14ac:dyDescent="0.25">
      <c r="A11" s="89" t="s">
        <v>108</v>
      </c>
      <c r="B11" s="91" t="s">
        <v>33</v>
      </c>
      <c r="C11" s="12"/>
      <c r="D11" s="10"/>
      <c r="E11" s="20">
        <f>E21*C6</f>
        <v>4.6080000000000005</v>
      </c>
      <c r="F11" s="37"/>
      <c r="G11" s="35"/>
      <c r="H11" s="38" t="e">
        <f>H21*F6</f>
        <v>#DIV/0!</v>
      </c>
    </row>
    <row r="12" spans="1:8" ht="30" customHeight="1" x14ac:dyDescent="0.25">
      <c r="A12" s="90" t="s">
        <v>31</v>
      </c>
      <c r="B12" s="89" t="s">
        <v>8</v>
      </c>
      <c r="C12" s="12"/>
      <c r="D12" s="10"/>
      <c r="E12" s="20">
        <v>2.5</v>
      </c>
      <c r="F12" s="37"/>
      <c r="G12" s="35"/>
      <c r="H12" s="25"/>
    </row>
    <row r="13" spans="1:8" ht="30" customHeight="1" x14ac:dyDescent="0.25">
      <c r="A13" s="90" t="s">
        <v>65</v>
      </c>
      <c r="B13" s="91" t="s">
        <v>100</v>
      </c>
      <c r="C13" s="12"/>
      <c r="D13" s="10"/>
      <c r="E13" s="20">
        <f>E7*0.05</f>
        <v>0.1023</v>
      </c>
      <c r="F13" s="37"/>
      <c r="G13" s="35"/>
      <c r="H13" s="39">
        <f>H7*0.05</f>
        <v>0</v>
      </c>
    </row>
    <row r="14" spans="1:8" s="83" customFormat="1" ht="30" customHeight="1" x14ac:dyDescent="0.25">
      <c r="A14" s="92"/>
      <c r="B14" s="92" t="s">
        <v>74</v>
      </c>
      <c r="C14" s="56"/>
      <c r="D14" s="7">
        <f>D4+D5</f>
        <v>225</v>
      </c>
      <c r="E14" s="19">
        <f>E8+E10+E11+E12+E13</f>
        <v>56.354299999999995</v>
      </c>
      <c r="F14" s="152"/>
      <c r="G14" s="94">
        <f>G4+G5</f>
        <v>0</v>
      </c>
      <c r="H14" s="55" t="e">
        <f>H8+H10+H11+H12+H13</f>
        <v>#DIV/0!</v>
      </c>
    </row>
    <row r="15" spans="1:8" s="83" customFormat="1" ht="30" customHeight="1" x14ac:dyDescent="0.25">
      <c r="A15" s="95"/>
      <c r="B15" s="95" t="s">
        <v>70</v>
      </c>
      <c r="C15" s="57"/>
      <c r="D15" s="58"/>
      <c r="E15" s="58">
        <f>D14-E14</f>
        <v>168.64570000000001</v>
      </c>
      <c r="F15" s="96"/>
      <c r="G15" s="97"/>
      <c r="H15" s="98" t="e">
        <f>G14-H14</f>
        <v>#DIV/0!</v>
      </c>
    </row>
    <row r="16" spans="1:8" x14ac:dyDescent="0.25">
      <c r="A16" s="99"/>
      <c r="C16" s="100"/>
      <c r="D16" s="100"/>
      <c r="E16" s="101"/>
      <c r="F16" s="102"/>
      <c r="G16" s="102"/>
      <c r="H16" s="101"/>
    </row>
    <row r="17" spans="1:8" x14ac:dyDescent="0.25">
      <c r="A17" s="203" t="s">
        <v>99</v>
      </c>
      <c r="B17" s="204"/>
      <c r="C17" s="207" t="s">
        <v>13</v>
      </c>
      <c r="D17" s="208"/>
      <c r="E17" s="209"/>
      <c r="F17" s="210" t="s">
        <v>18</v>
      </c>
      <c r="G17" s="211"/>
      <c r="H17" s="212"/>
    </row>
    <row r="18" spans="1:8" ht="30" customHeight="1" x14ac:dyDescent="0.25">
      <c r="A18" s="205"/>
      <c r="B18" s="206"/>
      <c r="C18" s="4" t="s">
        <v>44</v>
      </c>
      <c r="D18" s="4" t="s">
        <v>22</v>
      </c>
      <c r="E18" s="4" t="s">
        <v>23</v>
      </c>
      <c r="F18" s="179" t="s">
        <v>44</v>
      </c>
      <c r="G18" s="179" t="s">
        <v>22</v>
      </c>
      <c r="H18" s="179" t="s">
        <v>23</v>
      </c>
    </row>
    <row r="19" spans="1:8" ht="30" customHeight="1" x14ac:dyDescent="0.25">
      <c r="A19" s="103" t="s">
        <v>135</v>
      </c>
      <c r="B19" s="104" t="s">
        <v>78</v>
      </c>
      <c r="C19" s="11">
        <v>120</v>
      </c>
      <c r="D19" s="105">
        <v>0.8</v>
      </c>
      <c r="E19" s="106">
        <f>C19*D19</f>
        <v>96</v>
      </c>
      <c r="F19" s="14"/>
      <c r="G19" s="31"/>
      <c r="H19" s="144">
        <f>F19*G19</f>
        <v>0</v>
      </c>
    </row>
    <row r="20" spans="1:8" ht="30" customHeight="1" x14ac:dyDescent="0.25">
      <c r="A20" s="146" t="s">
        <v>134</v>
      </c>
      <c r="B20" s="147"/>
      <c r="C20" s="148">
        <f>C3</f>
        <v>500</v>
      </c>
      <c r="D20" s="21"/>
      <c r="E20" s="149"/>
      <c r="F20" s="182">
        <f>F3</f>
        <v>0</v>
      </c>
      <c r="G20" s="150"/>
      <c r="H20" s="151"/>
    </row>
    <row r="21" spans="1:8" ht="30" customHeight="1" x14ac:dyDescent="0.25">
      <c r="A21" s="111"/>
      <c r="B21" s="112" t="s">
        <v>107</v>
      </c>
      <c r="C21" s="113"/>
      <c r="D21" s="114"/>
      <c r="E21" s="115">
        <f>E19/C20</f>
        <v>0.192</v>
      </c>
      <c r="F21" s="111"/>
      <c r="G21" s="116"/>
      <c r="H21" s="185" t="e">
        <f>H19/F20</f>
        <v>#DIV/0!</v>
      </c>
    </row>
    <row r="22" spans="1:8" x14ac:dyDescent="0.25">
      <c r="A22" s="202" t="s">
        <v>45</v>
      </c>
      <c r="B22" s="202"/>
      <c r="C22" s="202"/>
      <c r="D22" s="202"/>
      <c r="E22" s="202"/>
      <c r="F22" s="202"/>
      <c r="G22" s="202"/>
      <c r="H22" s="202"/>
    </row>
    <row r="23" spans="1:8" x14ac:dyDescent="0.25">
      <c r="A23" s="117"/>
    </row>
    <row r="24" spans="1:8" ht="21.75" customHeight="1" x14ac:dyDescent="0.3">
      <c r="A24" s="118" t="s">
        <v>98</v>
      </c>
    </row>
    <row r="25" spans="1:8" x14ac:dyDescent="0.25">
      <c r="A25" s="75" t="s">
        <v>34</v>
      </c>
    </row>
    <row r="26" spans="1:8" x14ac:dyDescent="0.25">
      <c r="A26" s="75" t="s">
        <v>77</v>
      </c>
    </row>
    <row r="27" spans="1:8" x14ac:dyDescent="0.25">
      <c r="A27" s="119" t="s">
        <v>46</v>
      </c>
      <c r="B27" s="75" t="s">
        <v>36</v>
      </c>
    </row>
    <row r="28" spans="1:8" x14ac:dyDescent="0.25">
      <c r="A28" s="119" t="s">
        <v>47</v>
      </c>
      <c r="B28" s="75" t="s">
        <v>37</v>
      </c>
    </row>
    <row r="29" spans="1:8" x14ac:dyDescent="0.25">
      <c r="A29" s="119" t="s">
        <v>48</v>
      </c>
      <c r="B29" s="75" t="s">
        <v>38</v>
      </c>
      <c r="C29" s="75" t="s">
        <v>41</v>
      </c>
    </row>
    <row r="30" spans="1:8" x14ac:dyDescent="0.25">
      <c r="A30" s="119"/>
      <c r="B30" s="75" t="s">
        <v>39</v>
      </c>
      <c r="C30" s="75" t="s">
        <v>40</v>
      </c>
    </row>
    <row r="31" spans="1:8" x14ac:dyDescent="0.25">
      <c r="A31" s="119" t="s">
        <v>49</v>
      </c>
      <c r="B31" s="75" t="s">
        <v>38</v>
      </c>
      <c r="C31" s="75" t="s">
        <v>51</v>
      </c>
      <c r="D31" s="120"/>
      <c r="E31" s="121">
        <v>1.71</v>
      </c>
    </row>
    <row r="32" spans="1:8" x14ac:dyDescent="0.25">
      <c r="B32" s="75" t="s">
        <v>39</v>
      </c>
      <c r="C32" s="75" t="s">
        <v>52</v>
      </c>
      <c r="E32" s="121">
        <v>0.15</v>
      </c>
    </row>
    <row r="33" spans="1:8" x14ac:dyDescent="0.25">
      <c r="A33" s="119" t="s">
        <v>53</v>
      </c>
      <c r="C33" s="75" t="s">
        <v>117</v>
      </c>
      <c r="E33" s="121">
        <f>0.1*(E31+E32)</f>
        <v>0.186</v>
      </c>
    </row>
    <row r="34" spans="1:8" s="123" customFormat="1" x14ac:dyDescent="0.25">
      <c r="A34" s="122" t="s">
        <v>110</v>
      </c>
      <c r="E34" s="124">
        <f>E31+E32+E33</f>
        <v>2.0459999999999998</v>
      </c>
    </row>
    <row r="35" spans="1:8" x14ac:dyDescent="0.25">
      <c r="A35" s="192" t="s">
        <v>125</v>
      </c>
      <c r="B35" s="192"/>
      <c r="C35" s="192"/>
      <c r="D35" s="192"/>
      <c r="E35" s="192"/>
      <c r="F35" s="192"/>
      <c r="G35" s="192"/>
      <c r="H35" s="192"/>
    </row>
    <row r="37" spans="1:8" x14ac:dyDescent="0.25">
      <c r="A37" s="82" t="s">
        <v>50</v>
      </c>
    </row>
    <row r="39" spans="1:8" x14ac:dyDescent="0.25">
      <c r="A39" s="192" t="s">
        <v>54</v>
      </c>
      <c r="B39" s="192"/>
      <c r="C39" s="192"/>
      <c r="D39" s="192"/>
      <c r="E39" s="192"/>
      <c r="F39" s="192"/>
      <c r="G39" s="192"/>
      <c r="H39" s="192"/>
    </row>
    <row r="40" spans="1:8" x14ac:dyDescent="0.25">
      <c r="A40" s="119" t="s">
        <v>55</v>
      </c>
      <c r="B40" s="85" t="s">
        <v>56</v>
      </c>
    </row>
    <row r="41" spans="1:8" x14ac:dyDescent="0.25">
      <c r="A41" s="119" t="s">
        <v>57</v>
      </c>
      <c r="B41" s="85" t="s">
        <v>58</v>
      </c>
    </row>
  </sheetData>
  <sheetProtection algorithmName="SHA-512" hashValue="0HPdELgAQQmKDnhjOKkbqjrnuXIz1SsxbaegONhNYGvEqYFCueZO8C0mneu4yDpU4gfAmZUl9DF4ipN1tCPBXg==" saltValue="4GydMDucF5Em/mxhsyiD5w==" spinCount="100000" sheet="1" objects="1" scenarios="1"/>
  <customSheetViews>
    <customSheetView guid="{6BD969D8-190F-4158-8CBB-1FA344786786}" showPageBreaks="1">
      <selection activeCell="J3" sqref="J3"/>
    </customSheetView>
    <customSheetView guid="{EB1EE3D3-9231-4EE8-B907-7BD3388B1209}" showPageBreaks="1" topLeftCell="A8">
      <selection sqref="A1:I34"/>
    </customSheetView>
  </customSheetViews>
  <mergeCells count="9">
    <mergeCell ref="A39:H39"/>
    <mergeCell ref="G1:H1"/>
    <mergeCell ref="C1:E1"/>
    <mergeCell ref="A1:B2"/>
    <mergeCell ref="A22:H22"/>
    <mergeCell ref="A35:H35"/>
    <mergeCell ref="A17:B18"/>
    <mergeCell ref="C17:E17"/>
    <mergeCell ref="F17:H17"/>
  </mergeCells>
  <conditionalFormatting sqref="E15 H15">
    <cfRule type="cellIs" dxfId="19" priority="1" operator="lessThan">
      <formula>0</formula>
    </cfRule>
    <cfRule type="cellIs" dxfId="18" priority="2" operator="greaterThan">
      <formula>0</formula>
    </cfRule>
  </conditionalFormatting>
  <hyperlinks>
    <hyperlink ref="B41" r:id="rId1"/>
    <hyperlink ref="B40" r:id="rId2"/>
  </hyperlinks>
  <pageMargins left="0.7" right="0.7" top="0.75" bottom="0.75" header="0.3" footer="0.3"/>
  <pageSetup paperSize="9" scale="67"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L28"/>
  <sheetViews>
    <sheetView zoomScaleNormal="100" workbookViewId="0">
      <selection activeCell="J7" sqref="J7"/>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12" s="125" customFormat="1" ht="30" customHeight="1" x14ac:dyDescent="0.25">
      <c r="A1" s="198" t="s">
        <v>7</v>
      </c>
      <c r="B1" s="199"/>
      <c r="C1" s="195" t="s">
        <v>13</v>
      </c>
      <c r="D1" s="196"/>
      <c r="E1" s="197"/>
      <c r="F1" s="213" t="s">
        <v>18</v>
      </c>
      <c r="G1" s="214"/>
      <c r="H1" s="215"/>
      <c r="I1" s="52"/>
    </row>
    <row r="2" spans="1:12" s="125" customFormat="1" ht="30" customHeight="1" x14ac:dyDescent="0.25">
      <c r="A2" s="200"/>
      <c r="B2" s="201"/>
      <c r="C2" s="4" t="s">
        <v>44</v>
      </c>
      <c r="D2" s="2" t="s">
        <v>10</v>
      </c>
      <c r="E2" s="3" t="s">
        <v>0</v>
      </c>
      <c r="F2" s="86" t="s">
        <v>44</v>
      </c>
      <c r="G2" s="87" t="s">
        <v>10</v>
      </c>
      <c r="H2" s="86" t="s">
        <v>0</v>
      </c>
      <c r="I2" s="52"/>
    </row>
    <row r="3" spans="1:12" s="125" customFormat="1" ht="30" customHeight="1" x14ac:dyDescent="0.25">
      <c r="A3" s="126" t="s">
        <v>12</v>
      </c>
      <c r="B3" s="127" t="s">
        <v>43</v>
      </c>
      <c r="C3" s="11">
        <v>500</v>
      </c>
      <c r="D3" s="10"/>
      <c r="E3" s="20"/>
      <c r="F3" s="14"/>
      <c r="G3" s="35"/>
      <c r="H3" s="36"/>
      <c r="I3" s="52"/>
    </row>
    <row r="4" spans="1:12" s="125" customFormat="1" ht="30" customHeight="1" x14ac:dyDescent="0.25">
      <c r="A4" s="104" t="s">
        <v>63</v>
      </c>
      <c r="B4" s="127" t="s">
        <v>21</v>
      </c>
      <c r="C4" s="12"/>
      <c r="D4" s="20">
        <v>45</v>
      </c>
      <c r="E4" s="20"/>
      <c r="F4" s="128"/>
      <c r="G4" s="24"/>
      <c r="H4" s="36"/>
      <c r="I4" s="52"/>
    </row>
    <row r="5" spans="1:12" s="125" customFormat="1" ht="30" customHeight="1" x14ac:dyDescent="0.25">
      <c r="A5" s="104" t="s">
        <v>64</v>
      </c>
      <c r="B5" s="127" t="s">
        <v>20</v>
      </c>
      <c r="C5" s="12"/>
      <c r="D5" s="20">
        <v>180</v>
      </c>
      <c r="E5" s="20"/>
      <c r="F5" s="128"/>
      <c r="G5" s="24"/>
      <c r="H5" s="36"/>
      <c r="I5" s="52"/>
    </row>
    <row r="6" spans="1:12" s="125" customFormat="1" ht="30" customHeight="1" x14ac:dyDescent="0.25">
      <c r="A6" s="127" t="s">
        <v>126</v>
      </c>
      <c r="B6" s="127" t="s">
        <v>8</v>
      </c>
      <c r="C6" s="70">
        <v>150</v>
      </c>
      <c r="D6" s="10"/>
      <c r="E6" s="20"/>
      <c r="F6" s="74"/>
      <c r="G6" s="35"/>
      <c r="H6" s="129"/>
      <c r="I6" s="52"/>
    </row>
    <row r="7" spans="1:12" s="125" customFormat="1" ht="30" customHeight="1" x14ac:dyDescent="0.25">
      <c r="A7" s="127" t="s">
        <v>14</v>
      </c>
      <c r="B7" s="127" t="s">
        <v>15</v>
      </c>
      <c r="C7" s="12">
        <v>24</v>
      </c>
      <c r="D7" s="10"/>
      <c r="E7" s="20"/>
      <c r="F7" s="15"/>
      <c r="G7" s="35"/>
      <c r="H7" s="36"/>
      <c r="I7" s="52"/>
      <c r="L7" s="130"/>
    </row>
    <row r="8" spans="1:12" s="125" customFormat="1" ht="30" customHeight="1" x14ac:dyDescent="0.25">
      <c r="A8" s="127" t="s">
        <v>3</v>
      </c>
      <c r="B8" s="127" t="s">
        <v>8</v>
      </c>
      <c r="C8" s="12"/>
      <c r="D8" s="10"/>
      <c r="E8" s="20">
        <v>4</v>
      </c>
      <c r="F8" s="128"/>
      <c r="G8" s="35"/>
      <c r="H8" s="25"/>
      <c r="I8" s="52"/>
      <c r="L8" s="130"/>
    </row>
    <row r="9" spans="1:12" s="125" customFormat="1" ht="30" customHeight="1" x14ac:dyDescent="0.25">
      <c r="A9" s="127" t="s">
        <v>11</v>
      </c>
      <c r="B9" s="127" t="s">
        <v>8</v>
      </c>
      <c r="C9" s="12"/>
      <c r="D9" s="10"/>
      <c r="E9" s="20">
        <v>4</v>
      </c>
      <c r="F9" s="128"/>
      <c r="G9" s="35"/>
      <c r="H9" s="25"/>
      <c r="I9" s="52"/>
      <c r="L9" s="130"/>
    </row>
    <row r="10" spans="1:12" s="125" customFormat="1" ht="30" customHeight="1" x14ac:dyDescent="0.25">
      <c r="A10" s="127" t="s">
        <v>67</v>
      </c>
      <c r="B10" s="127" t="s">
        <v>6</v>
      </c>
      <c r="C10" s="12"/>
      <c r="D10" s="10"/>
      <c r="E10" s="20">
        <v>6</v>
      </c>
      <c r="F10" s="128"/>
      <c r="G10" s="35"/>
      <c r="H10" s="25"/>
      <c r="I10" s="52"/>
    </row>
    <row r="11" spans="1:12" s="125" customFormat="1" ht="30" customHeight="1" x14ac:dyDescent="0.25">
      <c r="A11" s="127" t="s">
        <v>16</v>
      </c>
      <c r="B11" s="131" t="s">
        <v>17</v>
      </c>
      <c r="C11" s="12"/>
      <c r="D11" s="10"/>
      <c r="E11" s="20">
        <f>E10*C7</f>
        <v>144</v>
      </c>
      <c r="F11" s="128"/>
      <c r="G11" s="35"/>
      <c r="H11" s="38">
        <f>H10*F7</f>
        <v>0</v>
      </c>
      <c r="I11" s="52"/>
    </row>
    <row r="12" spans="1:12" s="125" customFormat="1" ht="30" customHeight="1" x14ac:dyDescent="0.25">
      <c r="A12" s="127" t="s">
        <v>68</v>
      </c>
      <c r="B12" s="127" t="s">
        <v>8</v>
      </c>
      <c r="C12" s="12"/>
      <c r="D12" s="10"/>
      <c r="E12" s="20">
        <f>E26</f>
        <v>1.728</v>
      </c>
      <c r="F12" s="128"/>
      <c r="G12" s="35"/>
      <c r="H12" s="38" t="e">
        <f>H26</f>
        <v>#DIV/0!</v>
      </c>
      <c r="I12" s="52"/>
    </row>
    <row r="13" spans="1:12" s="125" customFormat="1" ht="30" customHeight="1" x14ac:dyDescent="0.25">
      <c r="A13" s="104" t="s">
        <v>62</v>
      </c>
      <c r="B13" s="131" t="s">
        <v>61</v>
      </c>
      <c r="C13" s="12"/>
      <c r="D13" s="10"/>
      <c r="E13" s="20">
        <f>((C3*0.02)*C6)/C3</f>
        <v>3</v>
      </c>
      <c r="F13" s="128"/>
      <c r="G13" s="35"/>
      <c r="H13" s="71" t="e">
        <f>((F3*0.02)*F6)/F3</f>
        <v>#DIV/0!</v>
      </c>
      <c r="I13" s="52"/>
    </row>
    <row r="14" spans="1:12" s="125" customFormat="1" ht="30" customHeight="1" x14ac:dyDescent="0.25">
      <c r="A14" s="104" t="s">
        <v>4</v>
      </c>
      <c r="B14" s="127" t="s">
        <v>8</v>
      </c>
      <c r="C14" s="12"/>
      <c r="D14" s="10"/>
      <c r="E14" s="20">
        <v>2.5</v>
      </c>
      <c r="F14" s="128"/>
      <c r="G14" s="35"/>
      <c r="H14" s="25"/>
      <c r="I14" s="52"/>
    </row>
    <row r="15" spans="1:12" s="125" customFormat="1" ht="30" customHeight="1" x14ac:dyDescent="0.25">
      <c r="A15" s="104" t="s">
        <v>69</v>
      </c>
      <c r="B15" s="131" t="s">
        <v>122</v>
      </c>
      <c r="C15" s="12"/>
      <c r="D15" s="10"/>
      <c r="E15" s="20">
        <f>E11*0.05</f>
        <v>7.2</v>
      </c>
      <c r="F15" s="128"/>
      <c r="G15" s="35"/>
      <c r="H15" s="38">
        <f>F11*0.05</f>
        <v>0</v>
      </c>
      <c r="I15" s="52"/>
    </row>
    <row r="16" spans="1:12" s="134" customFormat="1" ht="30" customHeight="1" x14ac:dyDescent="0.25">
      <c r="A16" s="132"/>
      <c r="B16" s="92" t="s">
        <v>74</v>
      </c>
      <c r="C16" s="54"/>
      <c r="D16" s="7">
        <f>D4+D5</f>
        <v>225</v>
      </c>
      <c r="E16" s="19">
        <f>E8+E11+E12+E13+E9+E14+E15</f>
        <v>166.428</v>
      </c>
      <c r="F16" s="93"/>
      <c r="G16" s="94">
        <f>G4+G5</f>
        <v>0</v>
      </c>
      <c r="H16" s="55" t="e">
        <f>H8+H9+H11+H12+H13+H14+H15</f>
        <v>#DIV/0!</v>
      </c>
      <c r="I16" s="133"/>
    </row>
    <row r="17" spans="1:9" s="134" customFormat="1" ht="30" customHeight="1" x14ac:dyDescent="0.25">
      <c r="A17" s="135"/>
      <c r="B17" s="95" t="s">
        <v>70</v>
      </c>
      <c r="C17" s="136"/>
      <c r="D17" s="137"/>
      <c r="E17" s="138">
        <f>D16-E16</f>
        <v>58.572000000000003</v>
      </c>
      <c r="F17" s="139"/>
      <c r="G17" s="140"/>
      <c r="H17" s="141" t="e">
        <f>G16-H16</f>
        <v>#DIV/0!</v>
      </c>
      <c r="I17" s="133"/>
    </row>
    <row r="18" spans="1:9" x14ac:dyDescent="0.25">
      <c r="A18" s="142"/>
      <c r="B18" s="143"/>
      <c r="C18" s="143"/>
      <c r="D18" s="143"/>
      <c r="E18" s="143"/>
      <c r="F18" s="143"/>
      <c r="G18" s="143"/>
      <c r="H18" s="143"/>
    </row>
    <row r="19" spans="1:9" x14ac:dyDescent="0.25">
      <c r="A19" s="203" t="s">
        <v>109</v>
      </c>
      <c r="B19" s="204"/>
      <c r="C19" s="207" t="s">
        <v>13</v>
      </c>
      <c r="D19" s="208"/>
      <c r="E19" s="209"/>
      <c r="F19" s="210" t="s">
        <v>18</v>
      </c>
      <c r="G19" s="211"/>
      <c r="H19" s="212"/>
    </row>
    <row r="20" spans="1:9" s="125" customFormat="1" ht="30" customHeight="1" x14ac:dyDescent="0.25">
      <c r="A20" s="205"/>
      <c r="B20" s="206"/>
      <c r="C20" s="4" t="s">
        <v>44</v>
      </c>
      <c r="D20" s="4" t="s">
        <v>22</v>
      </c>
      <c r="E20" s="4" t="s">
        <v>23</v>
      </c>
      <c r="F20" s="181" t="s">
        <v>44</v>
      </c>
      <c r="G20" s="181" t="s">
        <v>22</v>
      </c>
      <c r="H20" s="181" t="s">
        <v>23</v>
      </c>
    </row>
    <row r="21" spans="1:9" s="125" customFormat="1" ht="30" customHeight="1" x14ac:dyDescent="0.25">
      <c r="A21" s="103" t="s">
        <v>81</v>
      </c>
      <c r="B21" s="104" t="s">
        <v>78</v>
      </c>
      <c r="C21" s="11">
        <v>120</v>
      </c>
      <c r="D21" s="105">
        <v>0.8</v>
      </c>
      <c r="E21" s="106">
        <f>C21*D21</f>
        <v>96</v>
      </c>
      <c r="F21" s="14"/>
      <c r="G21" s="31"/>
      <c r="H21" s="144">
        <f>F21*G21</f>
        <v>0</v>
      </c>
    </row>
    <row r="22" spans="1:9" s="125" customFormat="1" ht="30" customHeight="1" x14ac:dyDescent="0.25">
      <c r="A22" s="37" t="s">
        <v>80</v>
      </c>
      <c r="B22" s="104" t="s">
        <v>79</v>
      </c>
      <c r="C22" s="12">
        <v>6</v>
      </c>
      <c r="D22" s="107">
        <v>20</v>
      </c>
      <c r="E22" s="108">
        <f>C22*D22</f>
        <v>120</v>
      </c>
      <c r="F22" s="15"/>
      <c r="G22" s="32"/>
      <c r="H22" s="145">
        <f>F22*G22</f>
        <v>0</v>
      </c>
    </row>
    <row r="23" spans="1:9" s="125" customFormat="1" ht="30" customHeight="1" x14ac:dyDescent="0.25">
      <c r="A23" s="37" t="s">
        <v>82</v>
      </c>
      <c r="B23" s="104"/>
      <c r="C23" s="12">
        <v>4</v>
      </c>
      <c r="D23" s="107"/>
      <c r="E23" s="108"/>
      <c r="F23" s="15"/>
      <c r="G23" s="109"/>
      <c r="H23" s="110"/>
    </row>
    <row r="24" spans="1:9" s="125" customFormat="1" ht="30" customHeight="1" x14ac:dyDescent="0.25">
      <c r="A24" s="146" t="s">
        <v>83</v>
      </c>
      <c r="B24" s="147"/>
      <c r="C24" s="148">
        <f>C3</f>
        <v>500</v>
      </c>
      <c r="D24" s="21"/>
      <c r="E24" s="149"/>
      <c r="F24" s="182">
        <f>F3</f>
        <v>0</v>
      </c>
      <c r="G24" s="150"/>
      <c r="H24" s="151"/>
    </row>
    <row r="25" spans="1:9" s="157" customFormat="1" ht="30" customHeight="1" x14ac:dyDescent="0.25">
      <c r="A25" s="152"/>
      <c r="B25" s="153" t="s">
        <v>84</v>
      </c>
      <c r="C25" s="56"/>
      <c r="D25" s="7"/>
      <c r="E25" s="154">
        <f>(E21+E22)*C23</f>
        <v>864</v>
      </c>
      <c r="F25" s="152"/>
      <c r="G25" s="155"/>
      <c r="H25" s="156">
        <f>(H21+H22)*F23</f>
        <v>0</v>
      </c>
    </row>
    <row r="26" spans="1:9" s="157" customFormat="1" ht="30" customHeight="1" x14ac:dyDescent="0.25">
      <c r="A26" s="158"/>
      <c r="B26" s="159" t="s">
        <v>85</v>
      </c>
      <c r="C26" s="160"/>
      <c r="D26" s="161"/>
      <c r="E26" s="9">
        <f>E25/C24</f>
        <v>1.728</v>
      </c>
      <c r="F26" s="158"/>
      <c r="G26" s="162"/>
      <c r="H26" s="167" t="e">
        <f>H25/F24</f>
        <v>#DIV/0!</v>
      </c>
    </row>
    <row r="28" spans="1:9" x14ac:dyDescent="0.25">
      <c r="A28" s="163"/>
    </row>
  </sheetData>
  <sheetProtection algorithmName="SHA-512" hashValue="pKuGvXSO7jevb7g9vzhEn8bPoQgnHy896h9wt6tZeB0zU5VR8KSENfjogfMBMIm2WI1gnwWNgedA9ZyL6r0w/A==" saltValue="DaHoMGOQDCoV+bFdsl62gQ==" spinCount="100000" sheet="1" objects="1" scenarios="1"/>
  <customSheetViews>
    <customSheetView guid="{6BD969D8-190F-4158-8CBB-1FA344786786}" topLeftCell="A13">
      <selection activeCell="F23" activeCellId="13" sqref="F3 G4 G5 H6 F7 H8 H12 H13 F20 G20 F21 G21 F22 F23"/>
    </customSheetView>
    <customSheetView guid="{EB1EE3D3-9231-4EE8-B907-7BD3388B1209}" topLeftCell="A13">
      <selection activeCell="F23" activeCellId="13" sqref="F3 G4 G5 H6 F7 H8 H12 H13 F20 G20 F21 G21 F22 F23"/>
    </customSheetView>
  </customSheetViews>
  <mergeCells count="6">
    <mergeCell ref="C1:E1"/>
    <mergeCell ref="A1:B2"/>
    <mergeCell ref="F1:H1"/>
    <mergeCell ref="A19:B20"/>
    <mergeCell ref="C19:E19"/>
    <mergeCell ref="F19:H19"/>
  </mergeCells>
  <conditionalFormatting sqref="E17 H17">
    <cfRule type="cellIs" dxfId="17" priority="1" operator="lessThan">
      <formula>0</formula>
    </cfRule>
    <cfRule type="cellIs" dxfId="16" priority="2" operator="greaterThan">
      <formula>0</formula>
    </cfRule>
  </conditionalFormatting>
  <pageMargins left="0.51181102362204722" right="0.51181102362204722" top="0.74803149606299213" bottom="0.74803149606299213" header="0.31496062992125984" footer="0.31496062992125984"/>
  <pageSetup paperSize="9"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39997558519241921"/>
  </sheetPr>
  <dimension ref="A1:H12"/>
  <sheetViews>
    <sheetView workbookViewId="0">
      <selection activeCell="I14" sqref="I14"/>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8" s="125" customFormat="1" ht="30" customHeight="1" x14ac:dyDescent="0.25">
      <c r="A1" s="198" t="s">
        <v>25</v>
      </c>
      <c r="B1" s="199"/>
      <c r="C1" s="195" t="s">
        <v>13</v>
      </c>
      <c r="D1" s="196"/>
      <c r="E1" s="197"/>
      <c r="F1" s="216" t="s">
        <v>18</v>
      </c>
      <c r="G1" s="217"/>
      <c r="H1" s="218"/>
    </row>
    <row r="2" spans="1:8" s="125" customFormat="1" ht="30" customHeight="1" x14ac:dyDescent="0.25">
      <c r="A2" s="200"/>
      <c r="B2" s="201"/>
      <c r="C2" s="4" t="s">
        <v>44</v>
      </c>
      <c r="D2" s="2" t="s">
        <v>10</v>
      </c>
      <c r="E2" s="2" t="s">
        <v>0</v>
      </c>
      <c r="F2" s="86" t="s">
        <v>44</v>
      </c>
      <c r="G2" s="87" t="s">
        <v>10</v>
      </c>
      <c r="H2" s="86" t="s">
        <v>0</v>
      </c>
    </row>
    <row r="3" spans="1:8" s="125" customFormat="1" ht="30" customHeight="1" x14ac:dyDescent="0.25">
      <c r="A3" s="93" t="s">
        <v>24</v>
      </c>
      <c r="B3" s="164" t="s">
        <v>43</v>
      </c>
      <c r="C3" s="11">
        <v>500</v>
      </c>
      <c r="D3" s="10"/>
      <c r="E3" s="20"/>
      <c r="F3" s="14"/>
      <c r="G3" s="109"/>
      <c r="H3" s="36"/>
    </row>
    <row r="4" spans="1:8" s="125" customFormat="1" ht="30" customHeight="1" x14ac:dyDescent="0.25">
      <c r="A4" s="37" t="s">
        <v>123</v>
      </c>
      <c r="B4" s="127" t="s">
        <v>8</v>
      </c>
      <c r="C4" s="12"/>
      <c r="D4" s="20">
        <v>150</v>
      </c>
      <c r="E4" s="20"/>
      <c r="F4" s="128"/>
      <c r="G4" s="53"/>
      <c r="H4" s="36"/>
    </row>
    <row r="5" spans="1:8" s="125" customFormat="1" ht="30" customHeight="1" x14ac:dyDescent="0.25">
      <c r="A5" s="165" t="s">
        <v>72</v>
      </c>
      <c r="B5" s="131" t="s">
        <v>71</v>
      </c>
      <c r="C5" s="16">
        <v>0.04</v>
      </c>
      <c r="D5" s="20"/>
      <c r="E5" s="20"/>
      <c r="F5" s="34"/>
      <c r="G5" s="22"/>
      <c r="H5" s="36"/>
    </row>
    <row r="6" spans="1:8" s="125" customFormat="1" ht="30" customHeight="1" x14ac:dyDescent="0.25">
      <c r="A6" s="165"/>
      <c r="B6" s="131" t="s">
        <v>60</v>
      </c>
      <c r="C6" s="12">
        <v>6</v>
      </c>
      <c r="D6" s="20"/>
      <c r="E6" s="20"/>
      <c r="F6" s="15"/>
      <c r="G6" s="22"/>
      <c r="H6" s="36"/>
    </row>
    <row r="7" spans="1:8" s="125" customFormat="1" ht="30" customHeight="1" x14ac:dyDescent="0.25">
      <c r="A7" s="165" t="s">
        <v>73</v>
      </c>
      <c r="B7" s="131" t="s">
        <v>8</v>
      </c>
      <c r="C7" s="12"/>
      <c r="D7" s="20">
        <f>C6/12*C5*D4</f>
        <v>3</v>
      </c>
      <c r="E7" s="20"/>
      <c r="F7" s="128"/>
      <c r="G7" s="23">
        <f>F6/12*F5*G4</f>
        <v>0</v>
      </c>
      <c r="H7" s="36"/>
    </row>
    <row r="8" spans="1:8" s="125" customFormat="1" ht="30" customHeight="1" x14ac:dyDescent="0.25">
      <c r="A8" s="37" t="s">
        <v>66</v>
      </c>
      <c r="B8" s="127" t="s">
        <v>8</v>
      </c>
      <c r="C8" s="12"/>
      <c r="D8" s="10"/>
      <c r="E8" s="20">
        <v>275</v>
      </c>
      <c r="F8" s="128"/>
      <c r="G8" s="109"/>
      <c r="H8" s="25"/>
    </row>
    <row r="9" spans="1:8" s="125" customFormat="1" ht="30" customHeight="1" x14ac:dyDescent="0.25">
      <c r="A9" s="37" t="s">
        <v>4</v>
      </c>
      <c r="B9" s="127" t="s">
        <v>8</v>
      </c>
      <c r="C9" s="12"/>
      <c r="D9" s="10"/>
      <c r="E9" s="20">
        <v>2.5</v>
      </c>
      <c r="F9" s="128"/>
      <c r="G9" s="109"/>
      <c r="H9" s="25"/>
    </row>
    <row r="10" spans="1:8" s="125" customFormat="1" ht="30" customHeight="1" x14ac:dyDescent="0.25">
      <c r="A10" s="132"/>
      <c r="B10" s="92" t="s">
        <v>74</v>
      </c>
      <c r="C10" s="1"/>
      <c r="D10" s="7">
        <f>D4+D7</f>
        <v>153</v>
      </c>
      <c r="E10" s="19">
        <f>E8+E9</f>
        <v>277.5</v>
      </c>
      <c r="F10" s="103"/>
      <c r="G10" s="94">
        <f>G4+G7</f>
        <v>0</v>
      </c>
      <c r="H10" s="55">
        <f>H8+H9</f>
        <v>0</v>
      </c>
    </row>
    <row r="11" spans="1:8" s="125" customFormat="1" ht="30" customHeight="1" x14ac:dyDescent="0.25">
      <c r="A11" s="166"/>
      <c r="B11" s="95" t="s">
        <v>70</v>
      </c>
      <c r="C11" s="8"/>
      <c r="D11" s="21"/>
      <c r="E11" s="9">
        <f>D10-E10</f>
        <v>-124.5</v>
      </c>
      <c r="F11" s="146"/>
      <c r="G11" s="150"/>
      <c r="H11" s="167">
        <f>G10-H10</f>
        <v>0</v>
      </c>
    </row>
    <row r="12" spans="1:8" x14ac:dyDescent="0.25">
      <c r="A12" s="75" t="s">
        <v>133</v>
      </c>
    </row>
  </sheetData>
  <sheetProtection algorithmName="SHA-512" hashValue="vInDTU7OxKHecSVMWkN5JknvKI8HnPc3p2WZi7CQ5+qVIY+6zww/JdNzLTnfWfJ1OLP6HhVIBDIoeRdy/LHdhw==" saltValue="SNRkCQRg+1RXvPb2EdJLsQ==" spinCount="100000" sheet="1" objects="1" scenarios="1"/>
  <customSheetViews>
    <customSheetView guid="{6BD969D8-190F-4158-8CBB-1FA344786786}">
      <selection activeCell="H9" activeCellId="5" sqref="F3 G4 F5 F6 H8 H9"/>
    </customSheetView>
    <customSheetView guid="{EB1EE3D3-9231-4EE8-B907-7BD3388B1209}">
      <selection activeCell="H9" activeCellId="5" sqref="F3 G4 F5 F6 H8 H9"/>
    </customSheetView>
  </customSheetViews>
  <mergeCells count="3">
    <mergeCell ref="C1:E1"/>
    <mergeCell ref="A1:B2"/>
    <mergeCell ref="F1:H1"/>
  </mergeCells>
  <conditionalFormatting sqref="E11 H11">
    <cfRule type="cellIs" dxfId="15" priority="1" operator="lessThan">
      <formula>0</formula>
    </cfRule>
    <cfRule type="cellIs" dxfId="14" priority="2" operator="greaterThan">
      <formula>0</formula>
    </cfRule>
  </conditionalFormatting>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249977111117893"/>
  </sheetPr>
  <dimension ref="A1:E10"/>
  <sheetViews>
    <sheetView workbookViewId="0">
      <selection activeCell="C12" sqref="A1:XFD1048576"/>
    </sheetView>
  </sheetViews>
  <sheetFormatPr defaultRowHeight="15" x14ac:dyDescent="0.25"/>
  <cols>
    <col min="1" max="1" width="38.28515625" style="75" customWidth="1"/>
    <col min="2" max="2" width="15.7109375" style="168" customWidth="1"/>
    <col min="3" max="3" width="15.7109375" style="169" customWidth="1"/>
    <col min="4" max="5" width="15.7109375" style="83" customWidth="1"/>
    <col min="6" max="16384" width="9.140625" style="75"/>
  </cols>
  <sheetData>
    <row r="1" spans="1:5" ht="18.75" customHeight="1" x14ac:dyDescent="0.25">
      <c r="A1" s="234" t="s">
        <v>91</v>
      </c>
      <c r="B1" s="231" t="s">
        <v>13</v>
      </c>
      <c r="C1" s="232"/>
      <c r="D1" s="230" t="s">
        <v>86</v>
      </c>
      <c r="E1" s="230"/>
    </row>
    <row r="2" spans="1:5" ht="30" customHeight="1" x14ac:dyDescent="0.25">
      <c r="A2" s="235"/>
      <c r="B2" s="46" t="s">
        <v>10</v>
      </c>
      <c r="C2" s="47" t="s">
        <v>0</v>
      </c>
      <c r="D2" s="48" t="s">
        <v>10</v>
      </c>
      <c r="E2" s="48" t="s">
        <v>0</v>
      </c>
    </row>
    <row r="3" spans="1:5" ht="30" customHeight="1" x14ac:dyDescent="0.35">
      <c r="A3" s="17" t="s">
        <v>26</v>
      </c>
      <c r="B3" s="49">
        <f>'Sheep - Feed'!D14</f>
        <v>225</v>
      </c>
      <c r="C3" s="50">
        <f>'Sheep - Feed'!E14</f>
        <v>56.354299999999995</v>
      </c>
      <c r="D3" s="59">
        <f>'Sheep - Feed'!G14</f>
        <v>0</v>
      </c>
      <c r="E3" s="60" t="e">
        <f>'Sheep - Feed'!H14</f>
        <v>#DIV/0!</v>
      </c>
    </row>
    <row r="4" spans="1:5" ht="30" customHeight="1" x14ac:dyDescent="0.25">
      <c r="A4" s="18" t="s">
        <v>5</v>
      </c>
      <c r="B4" s="219">
        <f>B3-C3</f>
        <v>168.64570000000001</v>
      </c>
      <c r="C4" s="220"/>
      <c r="D4" s="221" t="e">
        <f>D3-E3</f>
        <v>#DIV/0!</v>
      </c>
      <c r="E4" s="222"/>
    </row>
    <row r="5" spans="1:5" ht="30" customHeight="1" x14ac:dyDescent="0.25">
      <c r="A5" s="233"/>
      <c r="B5" s="228"/>
      <c r="C5" s="228"/>
      <c r="D5" s="228"/>
      <c r="E5" s="229"/>
    </row>
    <row r="6" spans="1:5" ht="30" customHeight="1" x14ac:dyDescent="0.25">
      <c r="A6" s="29" t="s">
        <v>7</v>
      </c>
      <c r="B6" s="51">
        <f>'Sheep - Agist'!D16</f>
        <v>225</v>
      </c>
      <c r="C6" s="50">
        <f>'Sheep - Agist'!E16</f>
        <v>166.428</v>
      </c>
      <c r="D6" s="61">
        <f>'Sheep - Agist'!G16</f>
        <v>0</v>
      </c>
      <c r="E6" s="61" t="e">
        <f>'Sheep - Agist'!H16</f>
        <v>#DIV/0!</v>
      </c>
    </row>
    <row r="7" spans="1:5" ht="30" customHeight="1" x14ac:dyDescent="0.25">
      <c r="A7" s="26" t="s">
        <v>1</v>
      </c>
      <c r="B7" s="219">
        <f>B6-C6</f>
        <v>58.572000000000003</v>
      </c>
      <c r="C7" s="220"/>
      <c r="D7" s="223" t="e">
        <f>D6-E6</f>
        <v>#DIV/0!</v>
      </c>
      <c r="E7" s="224"/>
    </row>
    <row r="8" spans="1:5" ht="30" customHeight="1" x14ac:dyDescent="0.25">
      <c r="A8" s="227"/>
      <c r="B8" s="228"/>
      <c r="C8" s="228"/>
      <c r="D8" s="228"/>
      <c r="E8" s="229"/>
    </row>
    <row r="9" spans="1:5" ht="30" customHeight="1" x14ac:dyDescent="0.35">
      <c r="A9" s="27" t="s">
        <v>25</v>
      </c>
      <c r="B9" s="49">
        <f>'Sheep - Sell &amp; Replace'!D10</f>
        <v>153</v>
      </c>
      <c r="C9" s="50">
        <f>'Sheep - Sell &amp; Replace'!E10</f>
        <v>277.5</v>
      </c>
      <c r="D9" s="62">
        <f>'Sheep - Sell &amp; Replace'!G10</f>
        <v>0</v>
      </c>
      <c r="E9" s="63">
        <f>'Sheep - Sell &amp; Replace'!H10</f>
        <v>0</v>
      </c>
    </row>
    <row r="10" spans="1:5" ht="30" customHeight="1" x14ac:dyDescent="0.25">
      <c r="A10" s="28" t="s">
        <v>5</v>
      </c>
      <c r="B10" s="219">
        <f>B9-C9</f>
        <v>-124.5</v>
      </c>
      <c r="C10" s="220"/>
      <c r="D10" s="225">
        <f>D9-E9</f>
        <v>0</v>
      </c>
      <c r="E10" s="226"/>
    </row>
  </sheetData>
  <sheetProtection algorithmName="SHA-512" hashValue="cfvu80xr+v+WoiSMsQGPvvsIHa6oIQ4QLjm9oM2wNJkdgxKPEf2XXiEiGR9bKIwodM7C6esxcAf0/mG1UFbnAw==" saltValue="kSRtFus0TYwyxIkCuto0QQ==" spinCount="100000" sheet="1" objects="1" scenarios="1" selectLockedCells="1" selectUnlockedCells="1"/>
  <customSheetViews>
    <customSheetView guid="{6BD969D8-190F-4158-8CBB-1FA344786786}">
      <selection activeCell="H12" sqref="H12"/>
    </customSheetView>
    <customSheetView guid="{EB1EE3D3-9231-4EE8-B907-7BD3388B1209}">
      <selection activeCell="H12" sqref="H12"/>
    </customSheetView>
  </customSheetViews>
  <mergeCells count="11">
    <mergeCell ref="D1:E1"/>
    <mergeCell ref="B1:C1"/>
    <mergeCell ref="A5:E5"/>
    <mergeCell ref="A1:A2"/>
    <mergeCell ref="B4:C4"/>
    <mergeCell ref="B10:C10"/>
    <mergeCell ref="D4:E4"/>
    <mergeCell ref="D7:E7"/>
    <mergeCell ref="D10:E10"/>
    <mergeCell ref="A8:E8"/>
    <mergeCell ref="B7:C7"/>
  </mergeCells>
  <conditionalFormatting sqref="B4">
    <cfRule type="cellIs" dxfId="13" priority="5" operator="lessThan">
      <formula>0</formula>
    </cfRule>
    <cfRule type="cellIs" dxfId="12" priority="6" operator="greaterThan">
      <formula>165.29</formula>
    </cfRule>
  </conditionalFormatting>
  <conditionalFormatting sqref="B7 B10">
    <cfRule type="cellIs" dxfId="11" priority="4" operator="lessThan">
      <formula>0</formula>
    </cfRule>
  </conditionalFormatting>
  <conditionalFormatting sqref="B7 B10 B4">
    <cfRule type="cellIs" dxfId="10" priority="3" operator="greaterThan">
      <formula>0</formula>
    </cfRule>
  </conditionalFormatting>
  <conditionalFormatting sqref="D4 D7 D10">
    <cfRule type="cellIs" dxfId="9" priority="1" operator="lessThan">
      <formula>0</formula>
    </cfRule>
    <cfRule type="cellIs" dxfId="8" priority="2" operator="greaterThan">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K44"/>
  <sheetViews>
    <sheetView zoomScaleNormal="100" workbookViewId="0">
      <selection activeCell="J9" sqref="J9"/>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11" ht="30" customHeight="1" x14ac:dyDescent="0.25">
      <c r="A1" s="198" t="s">
        <v>26</v>
      </c>
      <c r="B1" s="199"/>
      <c r="C1" s="195" t="s">
        <v>13</v>
      </c>
      <c r="D1" s="196"/>
      <c r="E1" s="197"/>
      <c r="F1" s="180"/>
      <c r="G1" s="193" t="s">
        <v>18</v>
      </c>
      <c r="H1" s="194"/>
    </row>
    <row r="2" spans="1:11" ht="30" customHeight="1" x14ac:dyDescent="0.25">
      <c r="A2" s="200"/>
      <c r="B2" s="201"/>
      <c r="C2" s="4" t="s">
        <v>44</v>
      </c>
      <c r="D2" s="2" t="s">
        <v>10</v>
      </c>
      <c r="E2" s="3" t="s">
        <v>0</v>
      </c>
      <c r="F2" s="86" t="s">
        <v>44</v>
      </c>
      <c r="G2" s="87" t="s">
        <v>10</v>
      </c>
      <c r="H2" s="86" t="s">
        <v>0</v>
      </c>
    </row>
    <row r="3" spans="1:11" ht="30" customHeight="1" x14ac:dyDescent="0.25">
      <c r="A3" s="88" t="s">
        <v>27</v>
      </c>
      <c r="B3" s="89" t="s">
        <v>75</v>
      </c>
      <c r="C3" s="11">
        <v>500</v>
      </c>
      <c r="D3" s="10"/>
      <c r="E3" s="20"/>
      <c r="F3" s="5"/>
      <c r="G3" s="35"/>
      <c r="H3" s="36"/>
    </row>
    <row r="4" spans="1:11" ht="63" customHeight="1" x14ac:dyDescent="0.25">
      <c r="A4" s="90" t="s">
        <v>76</v>
      </c>
      <c r="B4" s="170" t="s">
        <v>130</v>
      </c>
      <c r="C4" s="12"/>
      <c r="D4" s="20">
        <f>C7*7*C8*2.25</f>
        <v>378</v>
      </c>
      <c r="E4" s="20"/>
      <c r="F4" s="37"/>
      <c r="G4" s="71">
        <f>F7*7*F8*2.25</f>
        <v>0</v>
      </c>
      <c r="H4" s="36"/>
      <c r="I4" s="236" t="s">
        <v>106</v>
      </c>
      <c r="J4" s="237"/>
      <c r="K4" s="237"/>
    </row>
    <row r="5" spans="1:11" ht="30" customHeight="1" x14ac:dyDescent="0.25">
      <c r="A5" s="90" t="s">
        <v>103</v>
      </c>
      <c r="B5" s="127" t="s">
        <v>105</v>
      </c>
      <c r="C5" s="12">
        <v>0</v>
      </c>
      <c r="D5" s="20"/>
      <c r="E5" s="20"/>
      <c r="F5" s="15"/>
      <c r="G5" s="129"/>
      <c r="H5" s="36"/>
      <c r="I5" s="236"/>
      <c r="J5" s="237"/>
      <c r="K5" s="237"/>
    </row>
    <row r="6" spans="1:11" ht="30" customHeight="1" x14ac:dyDescent="0.25">
      <c r="A6" s="90" t="s">
        <v>104</v>
      </c>
      <c r="B6" s="89" t="s">
        <v>8</v>
      </c>
      <c r="C6" s="12"/>
      <c r="D6" s="20">
        <v>0</v>
      </c>
      <c r="E6" s="20"/>
      <c r="F6" s="37"/>
      <c r="G6" s="24"/>
      <c r="H6" s="36"/>
      <c r="I6" s="171"/>
      <c r="J6" s="171"/>
      <c r="K6" s="171"/>
    </row>
    <row r="7" spans="1:11" ht="30" customHeight="1" x14ac:dyDescent="0.25">
      <c r="A7" s="90" t="s">
        <v>101</v>
      </c>
      <c r="B7" s="89" t="s">
        <v>102</v>
      </c>
      <c r="C7" s="69">
        <v>1</v>
      </c>
      <c r="D7" s="20"/>
      <c r="E7" s="20"/>
      <c r="F7" s="6"/>
      <c r="G7" s="129"/>
      <c r="H7" s="36"/>
    </row>
    <row r="8" spans="1:11" ht="30" customHeight="1" x14ac:dyDescent="0.25">
      <c r="A8" s="89" t="s">
        <v>28</v>
      </c>
      <c r="B8" s="89" t="s">
        <v>15</v>
      </c>
      <c r="C8" s="12">
        <v>24</v>
      </c>
      <c r="D8" s="10"/>
      <c r="E8" s="20"/>
      <c r="F8" s="6"/>
      <c r="G8" s="35"/>
      <c r="H8" s="36"/>
    </row>
    <row r="9" spans="1:11" ht="30" customHeight="1" x14ac:dyDescent="0.25">
      <c r="A9" s="89" t="s">
        <v>32</v>
      </c>
      <c r="B9" s="89" t="s">
        <v>29</v>
      </c>
      <c r="C9" s="13"/>
      <c r="D9" s="10"/>
      <c r="E9" s="10">
        <f>E37*7</f>
        <v>19.373199999999997</v>
      </c>
      <c r="F9" s="37"/>
      <c r="G9" s="35"/>
      <c r="H9" s="30"/>
    </row>
    <row r="10" spans="1:11" ht="30" customHeight="1" x14ac:dyDescent="0.25">
      <c r="A10" s="89" t="s">
        <v>35</v>
      </c>
      <c r="B10" s="91" t="s">
        <v>33</v>
      </c>
      <c r="C10" s="13"/>
      <c r="D10" s="10"/>
      <c r="E10" s="20">
        <f>C8*E9</f>
        <v>464.95679999999993</v>
      </c>
      <c r="F10" s="37"/>
      <c r="G10" s="35"/>
      <c r="H10" s="38">
        <f>F8*H9</f>
        <v>0</v>
      </c>
    </row>
    <row r="11" spans="1:11" ht="30" customHeight="1" x14ac:dyDescent="0.25">
      <c r="A11" s="89" t="s">
        <v>30</v>
      </c>
      <c r="B11" s="91" t="s">
        <v>136</v>
      </c>
      <c r="C11" s="70">
        <v>20</v>
      </c>
      <c r="D11" s="10"/>
      <c r="E11" s="20"/>
      <c r="F11" s="6"/>
      <c r="G11" s="35"/>
      <c r="H11" s="36"/>
    </row>
    <row r="12" spans="1:11" ht="30" customHeight="1" x14ac:dyDescent="0.25">
      <c r="A12" s="89"/>
      <c r="B12" s="91" t="s">
        <v>137</v>
      </c>
      <c r="C12" s="12"/>
      <c r="D12" s="10"/>
      <c r="E12" s="20">
        <f>C11/C3</f>
        <v>0.04</v>
      </c>
      <c r="F12" s="37"/>
      <c r="G12" s="35"/>
      <c r="H12" s="38" t="e">
        <f>F11/F3</f>
        <v>#DIV/0!</v>
      </c>
    </row>
    <row r="13" spans="1:11" ht="30" customHeight="1" x14ac:dyDescent="0.25">
      <c r="A13" s="89" t="s">
        <v>97</v>
      </c>
      <c r="B13" s="91" t="s">
        <v>33</v>
      </c>
      <c r="C13" s="12"/>
      <c r="D13" s="10"/>
      <c r="E13" s="20">
        <f>E23*C8</f>
        <v>4.6080000000000005</v>
      </c>
      <c r="F13" s="37"/>
      <c r="G13" s="35"/>
      <c r="H13" s="38" t="e">
        <f>H23*F8</f>
        <v>#DIV/0!</v>
      </c>
    </row>
    <row r="14" spans="1:11" ht="30" customHeight="1" x14ac:dyDescent="0.25">
      <c r="A14" s="90" t="s">
        <v>31</v>
      </c>
      <c r="B14" s="89" t="s">
        <v>8</v>
      </c>
      <c r="C14" s="12"/>
      <c r="D14" s="10"/>
      <c r="E14" s="20">
        <v>8</v>
      </c>
      <c r="F14" s="37"/>
      <c r="G14" s="35"/>
      <c r="H14" s="25"/>
    </row>
    <row r="15" spans="1:11" ht="30" customHeight="1" x14ac:dyDescent="0.25">
      <c r="A15" s="90" t="s">
        <v>128</v>
      </c>
      <c r="B15" s="91" t="s">
        <v>100</v>
      </c>
      <c r="C15" s="12"/>
      <c r="D15" s="10"/>
      <c r="E15" s="20">
        <f>E9*0.05</f>
        <v>0.96865999999999985</v>
      </c>
      <c r="F15" s="37"/>
      <c r="G15" s="35"/>
      <c r="H15" s="39" t="e">
        <f>H9*0.05/F3</f>
        <v>#DIV/0!</v>
      </c>
    </row>
    <row r="16" spans="1:11" s="123" customFormat="1" ht="30" customHeight="1" x14ac:dyDescent="0.25">
      <c r="A16" s="92"/>
      <c r="B16" s="92" t="s">
        <v>129</v>
      </c>
      <c r="C16" s="56"/>
      <c r="D16" s="7">
        <f>D4+(D6*0.08)</f>
        <v>378</v>
      </c>
      <c r="E16" s="19">
        <f>E10+E12+E13+E14+E15</f>
        <v>478.57345999999995</v>
      </c>
      <c r="F16" s="152"/>
      <c r="G16" s="72">
        <f>G4+(G6*0.08)</f>
        <v>0</v>
      </c>
      <c r="H16" s="55" t="e">
        <f>H10+H12+H13+H14+H15</f>
        <v>#DIV/0!</v>
      </c>
    </row>
    <row r="17" spans="1:8" s="123" customFormat="1" ht="30" customHeight="1" x14ac:dyDescent="0.25">
      <c r="A17" s="95"/>
      <c r="B17" s="95" t="s">
        <v>70</v>
      </c>
      <c r="C17" s="57"/>
      <c r="D17" s="58"/>
      <c r="E17" s="58">
        <f>D16-E16</f>
        <v>-100.57345999999995</v>
      </c>
      <c r="F17" s="96"/>
      <c r="G17" s="97"/>
      <c r="H17" s="98" t="e">
        <f>G16-H16</f>
        <v>#DIV/0!</v>
      </c>
    </row>
    <row r="18" spans="1:8" x14ac:dyDescent="0.25">
      <c r="A18" s="99"/>
      <c r="C18" s="100"/>
      <c r="D18" s="100"/>
      <c r="E18" s="101"/>
      <c r="F18" s="102"/>
      <c r="G18" s="102"/>
      <c r="H18" s="101"/>
    </row>
    <row r="19" spans="1:8" x14ac:dyDescent="0.25">
      <c r="A19" s="203" t="s">
        <v>99</v>
      </c>
      <c r="B19" s="204"/>
      <c r="C19" s="207" t="s">
        <v>13</v>
      </c>
      <c r="D19" s="208"/>
      <c r="E19" s="209"/>
      <c r="F19" s="210" t="s">
        <v>18</v>
      </c>
      <c r="G19" s="211"/>
      <c r="H19" s="212"/>
    </row>
    <row r="20" spans="1:8" ht="30" customHeight="1" x14ac:dyDescent="0.25">
      <c r="A20" s="205"/>
      <c r="B20" s="206"/>
      <c r="C20" s="4" t="s">
        <v>44</v>
      </c>
      <c r="D20" s="4" t="s">
        <v>22</v>
      </c>
      <c r="E20" s="4" t="s">
        <v>23</v>
      </c>
      <c r="F20" s="181" t="s">
        <v>44</v>
      </c>
      <c r="G20" s="181" t="s">
        <v>22</v>
      </c>
      <c r="H20" s="181" t="s">
        <v>23</v>
      </c>
    </row>
    <row r="21" spans="1:8" ht="30" customHeight="1" x14ac:dyDescent="0.25">
      <c r="A21" s="103" t="s">
        <v>135</v>
      </c>
      <c r="B21" s="104" t="s">
        <v>78</v>
      </c>
      <c r="C21" s="11">
        <v>120</v>
      </c>
      <c r="D21" s="105">
        <v>0.8</v>
      </c>
      <c r="E21" s="106">
        <f>C21*D21</f>
        <v>96</v>
      </c>
      <c r="F21" s="14"/>
      <c r="G21" s="31"/>
      <c r="H21" s="144">
        <f>F21*G21</f>
        <v>0</v>
      </c>
    </row>
    <row r="22" spans="1:8" ht="30" customHeight="1" x14ac:dyDescent="0.25">
      <c r="A22" s="37" t="s">
        <v>134</v>
      </c>
      <c r="B22" s="104"/>
      <c r="C22" s="12">
        <f>C3</f>
        <v>500</v>
      </c>
      <c r="D22" s="107"/>
      <c r="E22" s="108"/>
      <c r="F22" s="184">
        <f>F3</f>
        <v>0</v>
      </c>
      <c r="G22" s="109"/>
      <c r="H22" s="110"/>
    </row>
    <row r="23" spans="1:8" s="123" customFormat="1" ht="30" customHeight="1" x14ac:dyDescent="0.25">
      <c r="A23" s="172"/>
      <c r="B23" s="112" t="s">
        <v>107</v>
      </c>
      <c r="C23" s="173"/>
      <c r="D23" s="174"/>
      <c r="E23" s="175">
        <f>E21/C22</f>
        <v>0.192</v>
      </c>
      <c r="F23" s="172"/>
      <c r="G23" s="176"/>
      <c r="H23" s="186" t="e">
        <f>H21/F22</f>
        <v>#DIV/0!</v>
      </c>
    </row>
    <row r="24" spans="1:8" x14ac:dyDescent="0.25">
      <c r="A24" s="202" t="s">
        <v>45</v>
      </c>
      <c r="B24" s="202"/>
      <c r="C24" s="202"/>
      <c r="D24" s="202"/>
      <c r="E24" s="202"/>
      <c r="F24" s="202"/>
      <c r="G24" s="202"/>
      <c r="H24" s="202"/>
    </row>
    <row r="25" spans="1:8" x14ac:dyDescent="0.25">
      <c r="A25" s="117"/>
    </row>
    <row r="26" spans="1:8" ht="21.75" customHeight="1" x14ac:dyDescent="0.3">
      <c r="A26" s="118" t="s">
        <v>98</v>
      </c>
    </row>
    <row r="27" spans="1:8" x14ac:dyDescent="0.25">
      <c r="A27" s="75" t="s">
        <v>34</v>
      </c>
    </row>
    <row r="28" spans="1:8" x14ac:dyDescent="0.25">
      <c r="A28" s="75" t="s">
        <v>77</v>
      </c>
    </row>
    <row r="29" spans="1:8" x14ac:dyDescent="0.25">
      <c r="A29" s="119" t="s">
        <v>111</v>
      </c>
      <c r="B29" s="75" t="s">
        <v>112</v>
      </c>
    </row>
    <row r="30" spans="1:8" x14ac:dyDescent="0.25">
      <c r="A30" s="119" t="s">
        <v>47</v>
      </c>
      <c r="B30" s="75" t="s">
        <v>113</v>
      </c>
    </row>
    <row r="31" spans="1:8" x14ac:dyDescent="0.25">
      <c r="A31" s="119" t="s">
        <v>48</v>
      </c>
      <c r="B31" s="75" t="s">
        <v>38</v>
      </c>
      <c r="C31" s="75" t="s">
        <v>41</v>
      </c>
    </row>
    <row r="32" spans="1:8" x14ac:dyDescent="0.25">
      <c r="A32" s="119"/>
      <c r="B32" s="75" t="s">
        <v>39</v>
      </c>
      <c r="C32" s="75" t="s">
        <v>40</v>
      </c>
    </row>
    <row r="33" spans="1:8" x14ac:dyDescent="0.25">
      <c r="A33" s="119" t="s">
        <v>49</v>
      </c>
      <c r="B33" s="75" t="s">
        <v>114</v>
      </c>
      <c r="D33" s="120"/>
      <c r="E33" s="121"/>
    </row>
    <row r="34" spans="1:8" x14ac:dyDescent="0.25">
      <c r="B34" s="75" t="s">
        <v>38</v>
      </c>
      <c r="C34" s="75" t="s">
        <v>115</v>
      </c>
      <c r="E34" s="121">
        <f>380/1000*3.7</f>
        <v>1.4060000000000001</v>
      </c>
    </row>
    <row r="35" spans="1:8" x14ac:dyDescent="0.25">
      <c r="B35" s="75" t="s">
        <v>39</v>
      </c>
      <c r="C35" s="75" t="s">
        <v>115</v>
      </c>
      <c r="E35" s="121">
        <f>300/1000*3.7</f>
        <v>1.1100000000000001</v>
      </c>
    </row>
    <row r="36" spans="1:8" x14ac:dyDescent="0.25">
      <c r="A36" s="119" t="s">
        <v>53</v>
      </c>
      <c r="C36" s="75" t="s">
        <v>116</v>
      </c>
      <c r="E36" s="121">
        <f>0.1*(E34+E35)</f>
        <v>0.25159999999999999</v>
      </c>
    </row>
    <row r="37" spans="1:8" s="123" customFormat="1" x14ac:dyDescent="0.25">
      <c r="A37" s="122" t="s">
        <v>124</v>
      </c>
      <c r="E37" s="124">
        <f>E34+E35+E36</f>
        <v>2.7675999999999998</v>
      </c>
    </row>
    <row r="38" spans="1:8" x14ac:dyDescent="0.25">
      <c r="A38" s="192" t="s">
        <v>125</v>
      </c>
      <c r="B38" s="192"/>
      <c r="C38" s="192"/>
      <c r="D38" s="192"/>
      <c r="E38" s="192"/>
      <c r="F38" s="192"/>
      <c r="G38" s="192"/>
      <c r="H38" s="192"/>
    </row>
    <row r="40" spans="1:8" x14ac:dyDescent="0.25">
      <c r="A40" s="82" t="s">
        <v>118</v>
      </c>
    </row>
    <row r="42" spans="1:8" x14ac:dyDescent="0.25">
      <c r="A42" s="192" t="s">
        <v>54</v>
      </c>
      <c r="B42" s="192"/>
      <c r="C42" s="192"/>
      <c r="D42" s="192"/>
      <c r="E42" s="192"/>
      <c r="F42" s="192"/>
      <c r="G42" s="192"/>
      <c r="H42" s="192"/>
    </row>
    <row r="43" spans="1:8" x14ac:dyDescent="0.25">
      <c r="A43" s="119" t="s">
        <v>55</v>
      </c>
      <c r="B43" s="85" t="s">
        <v>56</v>
      </c>
    </row>
    <row r="44" spans="1:8" x14ac:dyDescent="0.25">
      <c r="A44" s="119" t="s">
        <v>57</v>
      </c>
      <c r="B44" s="85" t="s">
        <v>58</v>
      </c>
    </row>
  </sheetData>
  <sheetProtection algorithmName="SHA-512" hashValue="yE2oFSEG4ySA/COnOJABP9lFvoEXjfSVUA9Hbi51G2A0MFwJxh4ayJbXvAButHgnYuO0lVAsJ8d68ZLH6bRVlg==" saltValue="HjZP6XiEOzAlyC43v3pquw==" spinCount="100000" sheet="1" objects="1" scenarios="1"/>
  <mergeCells count="10">
    <mergeCell ref="A1:B2"/>
    <mergeCell ref="C1:E1"/>
    <mergeCell ref="G1:H1"/>
    <mergeCell ref="A24:H24"/>
    <mergeCell ref="A38:H38"/>
    <mergeCell ref="A42:H42"/>
    <mergeCell ref="I4:K5"/>
    <mergeCell ref="A19:B20"/>
    <mergeCell ref="C19:E19"/>
    <mergeCell ref="F19:H19"/>
  </mergeCells>
  <conditionalFormatting sqref="E17 H17">
    <cfRule type="cellIs" dxfId="7" priority="1" operator="lessThan">
      <formula>0</formula>
    </cfRule>
    <cfRule type="cellIs" dxfId="6" priority="2" operator="greaterThan">
      <formula>0</formula>
    </cfRule>
  </conditionalFormatting>
  <hyperlinks>
    <hyperlink ref="B44" r:id="rId1"/>
    <hyperlink ref="B43" r:id="rId2"/>
  </hyperlinks>
  <printOptions headings="1"/>
  <pageMargins left="0.7" right="0.7" top="0.75" bottom="0.75" header="0.3" footer="0.3"/>
  <pageSetup paperSize="9" scale="5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K28"/>
  <sheetViews>
    <sheetView topLeftCell="A19" workbookViewId="0">
      <selection activeCell="G28" sqref="G28"/>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11" s="125" customFormat="1" ht="30" customHeight="1" x14ac:dyDescent="0.25">
      <c r="A1" s="198" t="s">
        <v>7</v>
      </c>
      <c r="B1" s="199"/>
      <c r="C1" s="195" t="s">
        <v>13</v>
      </c>
      <c r="D1" s="196"/>
      <c r="E1" s="197"/>
      <c r="F1" s="213" t="s">
        <v>18</v>
      </c>
      <c r="G1" s="214"/>
      <c r="H1" s="215"/>
      <c r="I1" s="52"/>
    </row>
    <row r="2" spans="1:11" s="125" customFormat="1" ht="30" customHeight="1" x14ac:dyDescent="0.25">
      <c r="A2" s="200"/>
      <c r="B2" s="201"/>
      <c r="C2" s="4" t="s">
        <v>44</v>
      </c>
      <c r="D2" s="2" t="s">
        <v>10</v>
      </c>
      <c r="E2" s="3" t="s">
        <v>0</v>
      </c>
      <c r="F2" s="86" t="s">
        <v>44</v>
      </c>
      <c r="G2" s="87" t="s">
        <v>10</v>
      </c>
      <c r="H2" s="86" t="s">
        <v>0</v>
      </c>
      <c r="I2" s="52"/>
    </row>
    <row r="3" spans="1:11" s="125" customFormat="1" ht="30" customHeight="1" x14ac:dyDescent="0.25">
      <c r="A3" s="126" t="s">
        <v>12</v>
      </c>
      <c r="B3" s="127" t="s">
        <v>75</v>
      </c>
      <c r="C3" s="11">
        <v>500</v>
      </c>
      <c r="D3" s="10"/>
      <c r="E3" s="20"/>
      <c r="F3" s="14"/>
      <c r="G3" s="35"/>
      <c r="H3" s="36"/>
      <c r="I3" s="52"/>
    </row>
    <row r="4" spans="1:11" ht="63" customHeight="1" x14ac:dyDescent="0.25">
      <c r="A4" s="90" t="s">
        <v>76</v>
      </c>
      <c r="B4" s="170" t="s">
        <v>130</v>
      </c>
      <c r="C4" s="12"/>
      <c r="D4" s="20">
        <f>C8*7*C9*2.25</f>
        <v>189</v>
      </c>
      <c r="E4" s="20"/>
      <c r="F4" s="128"/>
      <c r="G4" s="71">
        <f>F8*7*F9*2.25</f>
        <v>0</v>
      </c>
      <c r="H4" s="36"/>
      <c r="I4" s="236" t="s">
        <v>106</v>
      </c>
      <c r="J4" s="237"/>
      <c r="K4" s="237"/>
    </row>
    <row r="5" spans="1:11" ht="30" customHeight="1" x14ac:dyDescent="0.25">
      <c r="A5" s="90" t="s">
        <v>126</v>
      </c>
      <c r="B5" s="91" t="s">
        <v>131</v>
      </c>
      <c r="C5" s="70">
        <f>250*2.25</f>
        <v>562.5</v>
      </c>
      <c r="D5" s="20"/>
      <c r="E5" s="20"/>
      <c r="F5" s="74"/>
      <c r="G5" s="129"/>
      <c r="H5" s="36"/>
      <c r="I5" s="236"/>
      <c r="J5" s="237"/>
      <c r="K5" s="237"/>
    </row>
    <row r="6" spans="1:11" ht="30" customHeight="1" x14ac:dyDescent="0.25">
      <c r="A6" s="90" t="s">
        <v>103</v>
      </c>
      <c r="B6" s="127" t="s">
        <v>105</v>
      </c>
      <c r="C6" s="12">
        <v>0</v>
      </c>
      <c r="D6" s="20"/>
      <c r="E6" s="20"/>
      <c r="F6" s="6"/>
      <c r="G6" s="129"/>
      <c r="H6" s="36"/>
      <c r="I6" s="236"/>
      <c r="J6" s="237"/>
      <c r="K6" s="237"/>
    </row>
    <row r="7" spans="1:11" ht="30" customHeight="1" x14ac:dyDescent="0.25">
      <c r="A7" s="90" t="s">
        <v>104</v>
      </c>
      <c r="B7" s="89" t="s">
        <v>8</v>
      </c>
      <c r="C7" s="12"/>
      <c r="D7" s="20">
        <v>0</v>
      </c>
      <c r="E7" s="20"/>
      <c r="F7" s="37"/>
      <c r="G7" s="24"/>
      <c r="H7" s="36"/>
      <c r="I7" s="52"/>
      <c r="J7" s="125"/>
      <c r="K7" s="125"/>
    </row>
    <row r="8" spans="1:11" s="125" customFormat="1" ht="30" customHeight="1" x14ac:dyDescent="0.25">
      <c r="A8" s="90" t="s">
        <v>101</v>
      </c>
      <c r="B8" s="91" t="s">
        <v>102</v>
      </c>
      <c r="C8" s="69">
        <v>0.5</v>
      </c>
      <c r="D8" s="20"/>
      <c r="E8" s="20"/>
      <c r="F8" s="73"/>
      <c r="G8" s="129"/>
      <c r="H8" s="36"/>
      <c r="I8" s="52"/>
    </row>
    <row r="9" spans="1:11" s="125" customFormat="1" ht="30" customHeight="1" x14ac:dyDescent="0.25">
      <c r="A9" s="127" t="s">
        <v>14</v>
      </c>
      <c r="B9" s="127" t="s">
        <v>15</v>
      </c>
      <c r="C9" s="12">
        <v>24</v>
      </c>
      <c r="D9" s="10"/>
      <c r="E9" s="20"/>
      <c r="F9" s="15"/>
      <c r="G9" s="35"/>
      <c r="H9" s="36"/>
      <c r="I9" s="52"/>
    </row>
    <row r="10" spans="1:11" s="125" customFormat="1" ht="30" customHeight="1" x14ac:dyDescent="0.25">
      <c r="A10" s="127" t="s">
        <v>3</v>
      </c>
      <c r="B10" s="127" t="s">
        <v>8</v>
      </c>
      <c r="C10" s="12"/>
      <c r="D10" s="10"/>
      <c r="E10" s="20">
        <v>30</v>
      </c>
      <c r="F10" s="128"/>
      <c r="G10" s="35"/>
      <c r="H10" s="25"/>
      <c r="I10" s="52"/>
    </row>
    <row r="11" spans="1:11" s="125" customFormat="1" ht="30" customHeight="1" x14ac:dyDescent="0.25">
      <c r="A11" s="127" t="s">
        <v>11</v>
      </c>
      <c r="B11" s="127" t="s">
        <v>8</v>
      </c>
      <c r="C11" s="12"/>
      <c r="D11" s="10"/>
      <c r="E11" s="20">
        <v>30</v>
      </c>
      <c r="F11" s="128"/>
      <c r="G11" s="35"/>
      <c r="H11" s="25"/>
      <c r="I11" s="52"/>
    </row>
    <row r="12" spans="1:11" s="125" customFormat="1" ht="30" customHeight="1" x14ac:dyDescent="0.25">
      <c r="A12" s="127" t="s">
        <v>67</v>
      </c>
      <c r="B12" s="127" t="s">
        <v>6</v>
      </c>
      <c r="C12" s="12"/>
      <c r="D12" s="10"/>
      <c r="E12" s="20">
        <v>6</v>
      </c>
      <c r="F12" s="128"/>
      <c r="G12" s="35"/>
      <c r="H12" s="25"/>
      <c r="I12" s="52"/>
    </row>
    <row r="13" spans="1:11" s="125" customFormat="1" ht="30" customHeight="1" x14ac:dyDescent="0.25">
      <c r="A13" s="127" t="s">
        <v>16</v>
      </c>
      <c r="B13" s="131" t="s">
        <v>17</v>
      </c>
      <c r="C13" s="12"/>
      <c r="D13" s="10"/>
      <c r="E13" s="20">
        <f>E12*C9</f>
        <v>144</v>
      </c>
      <c r="F13" s="128"/>
      <c r="G13" s="35"/>
      <c r="H13" s="38">
        <f>H12*F9</f>
        <v>0</v>
      </c>
      <c r="I13" s="52"/>
    </row>
    <row r="14" spans="1:11" s="125" customFormat="1" ht="30" customHeight="1" x14ac:dyDescent="0.25">
      <c r="A14" s="127" t="s">
        <v>68</v>
      </c>
      <c r="B14" s="127" t="s">
        <v>8</v>
      </c>
      <c r="C14" s="12"/>
      <c r="D14" s="10"/>
      <c r="E14" s="20">
        <f>E28</f>
        <v>1.728</v>
      </c>
      <c r="F14" s="128"/>
      <c r="G14" s="35"/>
      <c r="H14" s="38" t="e">
        <f>H28</f>
        <v>#DIV/0!</v>
      </c>
      <c r="I14" s="52"/>
    </row>
    <row r="15" spans="1:11" s="125" customFormat="1" ht="30" customHeight="1" x14ac:dyDescent="0.25">
      <c r="A15" s="104" t="s">
        <v>119</v>
      </c>
      <c r="B15" s="131" t="s">
        <v>61</v>
      </c>
      <c r="C15" s="12"/>
      <c r="D15" s="10"/>
      <c r="E15" s="20">
        <f>((C3*0.02)*C5)/C3</f>
        <v>11.25</v>
      </c>
      <c r="F15" s="128"/>
      <c r="G15" s="35"/>
      <c r="H15" s="38" t="e">
        <f>((F3*0.02)*F5)/F3</f>
        <v>#DIV/0!</v>
      </c>
      <c r="I15" s="52"/>
    </row>
    <row r="16" spans="1:11" s="125" customFormat="1" ht="30" customHeight="1" x14ac:dyDescent="0.25">
      <c r="A16" s="104" t="s">
        <v>4</v>
      </c>
      <c r="B16" s="127" t="s">
        <v>8</v>
      </c>
      <c r="C16" s="12"/>
      <c r="D16" s="10"/>
      <c r="E16" s="20">
        <v>8</v>
      </c>
      <c r="F16" s="128"/>
      <c r="G16" s="35"/>
      <c r="H16" s="25"/>
      <c r="I16" s="52"/>
    </row>
    <row r="17" spans="1:9" s="125" customFormat="1" ht="30" customHeight="1" x14ac:dyDescent="0.25">
      <c r="A17" s="104" t="s">
        <v>127</v>
      </c>
      <c r="B17" s="131" t="s">
        <v>122</v>
      </c>
      <c r="C17" s="12"/>
      <c r="D17" s="10"/>
      <c r="E17" s="20">
        <f>(E13*0.05)</f>
        <v>7.2</v>
      </c>
      <c r="F17" s="128"/>
      <c r="G17" s="35"/>
      <c r="H17" s="38" t="e">
        <f>H13*0.05/F3</f>
        <v>#DIV/0!</v>
      </c>
      <c r="I17" s="52"/>
    </row>
    <row r="18" spans="1:9" s="157" customFormat="1" ht="30" customHeight="1" x14ac:dyDescent="0.25">
      <c r="A18" s="132"/>
      <c r="B18" s="92" t="s">
        <v>74</v>
      </c>
      <c r="C18" s="56"/>
      <c r="D18" s="7">
        <f>D4+(D7*0.8)</f>
        <v>189</v>
      </c>
      <c r="E18" s="19">
        <f>E10+E11+E13+E14+E15+E16+E17</f>
        <v>232.178</v>
      </c>
      <c r="F18" s="152"/>
      <c r="G18" s="94">
        <f>G4+(G7*0.8)</f>
        <v>0</v>
      </c>
      <c r="H18" s="55" t="e">
        <f>H10+H13+H14+H15+H11+H16+H17</f>
        <v>#DIV/0!</v>
      </c>
      <c r="I18" s="177"/>
    </row>
    <row r="19" spans="1:9" s="157" customFormat="1" ht="30" customHeight="1" x14ac:dyDescent="0.25">
      <c r="A19" s="135"/>
      <c r="B19" s="95" t="s">
        <v>70</v>
      </c>
      <c r="C19" s="160"/>
      <c r="D19" s="137"/>
      <c r="E19" s="138">
        <f>D18-E18</f>
        <v>-43.177999999999997</v>
      </c>
      <c r="F19" s="158"/>
      <c r="G19" s="140"/>
      <c r="H19" s="141" t="e">
        <f>G18-H18</f>
        <v>#DIV/0!</v>
      </c>
      <c r="I19" s="177"/>
    </row>
    <row r="20" spans="1:9" x14ac:dyDescent="0.25">
      <c r="A20" s="142"/>
      <c r="B20" s="143"/>
      <c r="C20" s="143"/>
      <c r="D20" s="143"/>
      <c r="E20" s="143"/>
      <c r="F20" s="143"/>
      <c r="G20" s="143"/>
      <c r="H20" s="143"/>
    </row>
    <row r="21" spans="1:9" x14ac:dyDescent="0.25">
      <c r="A21" s="203" t="s">
        <v>9</v>
      </c>
      <c r="B21" s="204"/>
      <c r="C21" s="207" t="s">
        <v>13</v>
      </c>
      <c r="D21" s="208"/>
      <c r="E21" s="209"/>
      <c r="F21" s="210" t="s">
        <v>18</v>
      </c>
      <c r="G21" s="211"/>
      <c r="H21" s="212"/>
    </row>
    <row r="22" spans="1:9" s="125" customFormat="1" ht="30" customHeight="1" x14ac:dyDescent="0.25">
      <c r="A22" s="205"/>
      <c r="B22" s="206"/>
      <c r="C22" s="4" t="s">
        <v>44</v>
      </c>
      <c r="D22" s="4" t="s">
        <v>22</v>
      </c>
      <c r="E22" s="4" t="s">
        <v>23</v>
      </c>
      <c r="F22" s="179" t="s">
        <v>44</v>
      </c>
      <c r="G22" s="179" t="s">
        <v>22</v>
      </c>
      <c r="H22" s="179" t="s">
        <v>23</v>
      </c>
    </row>
    <row r="23" spans="1:9" s="125" customFormat="1" ht="30" customHeight="1" x14ac:dyDescent="0.25">
      <c r="A23" s="103" t="s">
        <v>81</v>
      </c>
      <c r="B23" s="104" t="s">
        <v>78</v>
      </c>
      <c r="C23" s="11">
        <v>120</v>
      </c>
      <c r="D23" s="105">
        <v>0.8</v>
      </c>
      <c r="E23" s="106">
        <f>C23*D23</f>
        <v>96</v>
      </c>
      <c r="F23" s="14"/>
      <c r="G23" s="31"/>
      <c r="H23" s="144">
        <f>F23*G23</f>
        <v>0</v>
      </c>
    </row>
    <row r="24" spans="1:9" s="125" customFormat="1" ht="30" customHeight="1" x14ac:dyDescent="0.25">
      <c r="A24" s="37" t="s">
        <v>80</v>
      </c>
      <c r="B24" s="104" t="s">
        <v>79</v>
      </c>
      <c r="C24" s="12">
        <v>6</v>
      </c>
      <c r="D24" s="107">
        <v>20</v>
      </c>
      <c r="E24" s="108">
        <f>C24*D24</f>
        <v>120</v>
      </c>
      <c r="F24" s="15"/>
      <c r="G24" s="32"/>
      <c r="H24" s="145">
        <f>F24*G24</f>
        <v>0</v>
      </c>
    </row>
    <row r="25" spans="1:9" s="125" customFormat="1" ht="30" customHeight="1" x14ac:dyDescent="0.25">
      <c r="A25" s="37" t="s">
        <v>82</v>
      </c>
      <c r="B25" s="104"/>
      <c r="C25" s="12">
        <v>4</v>
      </c>
      <c r="D25" s="107"/>
      <c r="E25" s="108"/>
      <c r="F25" s="15"/>
      <c r="G25" s="109"/>
      <c r="H25" s="110"/>
    </row>
    <row r="26" spans="1:9" s="125" customFormat="1" ht="30" customHeight="1" x14ac:dyDescent="0.25">
      <c r="A26" s="146" t="s">
        <v>120</v>
      </c>
      <c r="B26" s="147"/>
      <c r="C26" s="148">
        <f>C3</f>
        <v>500</v>
      </c>
      <c r="D26" s="21"/>
      <c r="E26" s="149"/>
      <c r="F26" s="33"/>
      <c r="G26" s="150"/>
      <c r="H26" s="151"/>
    </row>
    <row r="27" spans="1:9" s="157" customFormat="1" ht="30" customHeight="1" x14ac:dyDescent="0.25">
      <c r="A27" s="152"/>
      <c r="B27" s="153" t="s">
        <v>84</v>
      </c>
      <c r="C27" s="56"/>
      <c r="D27" s="7"/>
      <c r="E27" s="154">
        <f>(E23+E24)*C25</f>
        <v>864</v>
      </c>
      <c r="F27" s="152"/>
      <c r="G27" s="155"/>
      <c r="H27" s="156">
        <f>(H23+H24)*F25</f>
        <v>0</v>
      </c>
    </row>
    <row r="28" spans="1:9" s="157" customFormat="1" ht="30" customHeight="1" x14ac:dyDescent="0.25">
      <c r="A28" s="158"/>
      <c r="B28" s="159" t="s">
        <v>85</v>
      </c>
      <c r="C28" s="160"/>
      <c r="D28" s="161"/>
      <c r="E28" s="9">
        <f>E27/C26</f>
        <v>1.728</v>
      </c>
      <c r="F28" s="158"/>
      <c r="G28" s="162"/>
      <c r="H28" s="167" t="e">
        <f>H27/F26</f>
        <v>#DIV/0!</v>
      </c>
    </row>
  </sheetData>
  <sheetProtection algorithmName="SHA-512" hashValue="bvjncEo4YfFHSEoqXsllNOJmYXwtkknhJyV0U3rdrvk4w/D8Y1Zf7uL86HcddD6T/hpRYUvd2MGWURzIQOIonA==" saltValue="DTgYrNQTjeCVw/RtWENvYA==" spinCount="100000" sheet="1" objects="1" scenarios="1"/>
  <mergeCells count="7">
    <mergeCell ref="I4:K6"/>
    <mergeCell ref="A1:B2"/>
    <mergeCell ref="C1:E1"/>
    <mergeCell ref="F1:H1"/>
    <mergeCell ref="A21:B22"/>
    <mergeCell ref="C21:E21"/>
    <mergeCell ref="F21:H21"/>
  </mergeCells>
  <conditionalFormatting sqref="E19 H19">
    <cfRule type="cellIs" dxfId="5" priority="1" operator="lessThan">
      <formula>0</formula>
    </cfRule>
    <cfRule type="cellIs" dxfId="4" priority="2" operator="greaterThan">
      <formula>0</formula>
    </cfRule>
  </conditionalFormatting>
  <pageMargins left="0.51181102362204722" right="0.51181102362204722" top="0.74803149606299213" bottom="0.74803149606299213" header="0.31496062992125984" footer="0.31496062992125984"/>
  <pageSetup paperSize="9" scale="5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12"/>
  <sheetViews>
    <sheetView workbookViewId="0">
      <selection activeCell="G15" sqref="F15:G15"/>
    </sheetView>
  </sheetViews>
  <sheetFormatPr defaultRowHeight="15" x14ac:dyDescent="0.25"/>
  <cols>
    <col min="1" max="1" width="38.28515625" style="75" customWidth="1"/>
    <col min="2" max="2" width="19.42578125" style="75" customWidth="1"/>
    <col min="3" max="8" width="12.7109375" style="75" customWidth="1"/>
    <col min="9" max="16384" width="9.140625" style="75"/>
  </cols>
  <sheetData>
    <row r="1" spans="1:8" s="125" customFormat="1" ht="30" customHeight="1" x14ac:dyDescent="0.25">
      <c r="A1" s="198" t="s">
        <v>25</v>
      </c>
      <c r="B1" s="199"/>
      <c r="C1" s="195" t="s">
        <v>13</v>
      </c>
      <c r="D1" s="196"/>
      <c r="E1" s="197"/>
      <c r="F1" s="216" t="s">
        <v>18</v>
      </c>
      <c r="G1" s="217"/>
      <c r="H1" s="218"/>
    </row>
    <row r="2" spans="1:8" s="125" customFormat="1" ht="30" customHeight="1" x14ac:dyDescent="0.25">
      <c r="A2" s="200"/>
      <c r="B2" s="201"/>
      <c r="C2" s="4" t="s">
        <v>44</v>
      </c>
      <c r="D2" s="2" t="s">
        <v>10</v>
      </c>
      <c r="E2" s="2" t="s">
        <v>0</v>
      </c>
      <c r="F2" s="86" t="s">
        <v>44</v>
      </c>
      <c r="G2" s="87" t="s">
        <v>10</v>
      </c>
      <c r="H2" s="86" t="s">
        <v>0</v>
      </c>
    </row>
    <row r="3" spans="1:8" s="125" customFormat="1" ht="30" customHeight="1" x14ac:dyDescent="0.25">
      <c r="A3" s="93" t="s">
        <v>24</v>
      </c>
      <c r="B3" s="164" t="s">
        <v>75</v>
      </c>
      <c r="C3" s="11">
        <v>500</v>
      </c>
      <c r="D3" s="10"/>
      <c r="E3" s="20"/>
      <c r="F3" s="14"/>
      <c r="G3" s="109"/>
      <c r="H3" s="36"/>
    </row>
    <row r="4" spans="1:8" s="125" customFormat="1" ht="45" x14ac:dyDescent="0.25">
      <c r="A4" s="37" t="s">
        <v>121</v>
      </c>
      <c r="B4" s="131" t="s">
        <v>132</v>
      </c>
      <c r="C4" s="12"/>
      <c r="D4" s="20">
        <f>250*2.25</f>
        <v>562.5</v>
      </c>
      <c r="E4" s="20"/>
      <c r="F4" s="128"/>
      <c r="G4" s="53"/>
      <c r="H4" s="36"/>
    </row>
    <row r="5" spans="1:8" s="125" customFormat="1" ht="30" customHeight="1" x14ac:dyDescent="0.25">
      <c r="A5" s="165" t="s">
        <v>72</v>
      </c>
      <c r="B5" s="131" t="s">
        <v>71</v>
      </c>
      <c r="C5" s="16">
        <v>0.04</v>
      </c>
      <c r="D5" s="20"/>
      <c r="E5" s="20"/>
      <c r="F5" s="34"/>
      <c r="G5" s="22"/>
      <c r="H5" s="36"/>
    </row>
    <row r="6" spans="1:8" s="125" customFormat="1" ht="30" customHeight="1" x14ac:dyDescent="0.25">
      <c r="A6" s="165"/>
      <c r="B6" s="131" t="s">
        <v>60</v>
      </c>
      <c r="C6" s="12">
        <v>6</v>
      </c>
      <c r="D6" s="20"/>
      <c r="E6" s="20"/>
      <c r="F6" s="15"/>
      <c r="G6" s="22"/>
      <c r="H6" s="36"/>
    </row>
    <row r="7" spans="1:8" s="125" customFormat="1" ht="30" customHeight="1" x14ac:dyDescent="0.25">
      <c r="A7" s="165" t="s">
        <v>73</v>
      </c>
      <c r="B7" s="131" t="s">
        <v>8</v>
      </c>
      <c r="C7" s="12"/>
      <c r="D7" s="20">
        <f>C6/12*C5*D4</f>
        <v>11.25</v>
      </c>
      <c r="E7" s="20"/>
      <c r="F7" s="128"/>
      <c r="G7" s="23">
        <f>F6/12*F5*G4</f>
        <v>0</v>
      </c>
      <c r="H7" s="36"/>
    </row>
    <row r="8" spans="1:8" s="125" customFormat="1" ht="30" customHeight="1" x14ac:dyDescent="0.25">
      <c r="A8" s="37" t="s">
        <v>66</v>
      </c>
      <c r="B8" s="127" t="s">
        <v>8</v>
      </c>
      <c r="C8" s="12"/>
      <c r="D8" s="10"/>
      <c r="E8" s="20">
        <v>700</v>
      </c>
      <c r="F8" s="128"/>
      <c r="G8" s="109"/>
      <c r="H8" s="25"/>
    </row>
    <row r="9" spans="1:8" s="125" customFormat="1" ht="30" customHeight="1" x14ac:dyDescent="0.25">
      <c r="A9" s="37" t="s">
        <v>4</v>
      </c>
      <c r="B9" s="127" t="s">
        <v>8</v>
      </c>
      <c r="C9" s="12"/>
      <c r="D9" s="10"/>
      <c r="E9" s="20">
        <v>8</v>
      </c>
      <c r="F9" s="128"/>
      <c r="G9" s="109"/>
      <c r="H9" s="25"/>
    </row>
    <row r="10" spans="1:8" s="125" customFormat="1" ht="30" customHeight="1" x14ac:dyDescent="0.25">
      <c r="A10" s="132"/>
      <c r="B10" s="92" t="s">
        <v>74</v>
      </c>
      <c r="C10" s="1"/>
      <c r="D10" s="7">
        <f>D4+D5</f>
        <v>562.5</v>
      </c>
      <c r="E10" s="19">
        <f>E8+E9</f>
        <v>708</v>
      </c>
      <c r="F10" s="103"/>
      <c r="G10" s="94">
        <f>G4+G5</f>
        <v>0</v>
      </c>
      <c r="H10" s="55">
        <f>H8+H9</f>
        <v>0</v>
      </c>
    </row>
    <row r="11" spans="1:8" s="125" customFormat="1" ht="30" customHeight="1" x14ac:dyDescent="0.25">
      <c r="A11" s="166"/>
      <c r="B11" s="95" t="s">
        <v>70</v>
      </c>
      <c r="C11" s="8"/>
      <c r="D11" s="21"/>
      <c r="E11" s="9">
        <f>D10-E10</f>
        <v>-145.5</v>
      </c>
      <c r="F11" s="146"/>
      <c r="G11" s="150"/>
      <c r="H11" s="167">
        <f>G10-H10</f>
        <v>0</v>
      </c>
    </row>
    <row r="12" spans="1:8" x14ac:dyDescent="0.25">
      <c r="A12" s="75" t="s">
        <v>133</v>
      </c>
    </row>
  </sheetData>
  <sheetProtection algorithmName="SHA-512" hashValue="4ZcoTJQLdQDrmhqwcWRKUF9clGGBXme9yYI/FO0wQofFzzRZNYNDL5OsD4NLQUslnyuDSpjTbkPu2qF8U0sKzQ==" saltValue="MpL1TzE4Uo4WE0s3a581lA==" spinCount="100000" sheet="1" objects="1" scenarios="1"/>
  <mergeCells count="3">
    <mergeCell ref="A1:B2"/>
    <mergeCell ref="C1:E1"/>
    <mergeCell ref="F1:H1"/>
  </mergeCells>
  <conditionalFormatting sqref="E11 H11">
    <cfRule type="cellIs" dxfId="3" priority="1" operator="lessThan">
      <formula>0</formula>
    </cfRule>
    <cfRule type="cellIs" dxfId="2" priority="2" operator="greaterThan">
      <formula>0</formula>
    </cfRule>
  </conditionalFormatting>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E10"/>
  <sheetViews>
    <sheetView workbookViewId="0">
      <selection activeCell="E2" sqref="E2"/>
    </sheetView>
  </sheetViews>
  <sheetFormatPr defaultRowHeight="15" x14ac:dyDescent="0.25"/>
  <cols>
    <col min="1" max="1" width="38.28515625" style="75" customWidth="1"/>
    <col min="2" max="2" width="15.7109375" style="168" customWidth="1"/>
    <col min="3" max="3" width="15.7109375" style="169" customWidth="1"/>
    <col min="4" max="5" width="15.7109375" style="83" customWidth="1"/>
    <col min="6" max="16384" width="9.140625" style="75"/>
  </cols>
  <sheetData>
    <row r="1" spans="1:5" ht="18.75" customHeight="1" x14ac:dyDescent="0.25">
      <c r="A1" s="234" t="s">
        <v>91</v>
      </c>
      <c r="B1" s="231" t="s">
        <v>13</v>
      </c>
      <c r="C1" s="232"/>
      <c r="D1" s="230" t="s">
        <v>86</v>
      </c>
      <c r="E1" s="230"/>
    </row>
    <row r="2" spans="1:5" ht="30" customHeight="1" x14ac:dyDescent="0.25">
      <c r="A2" s="235"/>
      <c r="B2" s="46" t="s">
        <v>10</v>
      </c>
      <c r="C2" s="47" t="s">
        <v>0</v>
      </c>
      <c r="D2" s="48" t="s">
        <v>10</v>
      </c>
      <c r="E2" s="48" t="s">
        <v>0</v>
      </c>
    </row>
    <row r="3" spans="1:5" ht="30" customHeight="1" x14ac:dyDescent="0.35">
      <c r="A3" s="43" t="s">
        <v>26</v>
      </c>
      <c r="B3" s="49">
        <f>'Cattle - Feed'!D16</f>
        <v>378</v>
      </c>
      <c r="C3" s="50">
        <f>'Cattle - Feed'!E16</f>
        <v>478.57345999999995</v>
      </c>
      <c r="D3" s="64">
        <f>'Cattle - Feed'!G16</f>
        <v>0</v>
      </c>
      <c r="E3" s="65" t="e">
        <f>'Cattle - Feed'!H16</f>
        <v>#DIV/0!</v>
      </c>
    </row>
    <row r="4" spans="1:5" ht="30" customHeight="1" x14ac:dyDescent="0.25">
      <c r="A4" s="44" t="s">
        <v>5</v>
      </c>
      <c r="B4" s="219">
        <f>B3-C3</f>
        <v>-100.57345999999995</v>
      </c>
      <c r="C4" s="220"/>
      <c r="D4" s="238" t="e">
        <f>D3-E3</f>
        <v>#DIV/0!</v>
      </c>
      <c r="E4" s="239"/>
    </row>
    <row r="5" spans="1:5" ht="30" customHeight="1" x14ac:dyDescent="0.25">
      <c r="A5" s="233"/>
      <c r="B5" s="228"/>
      <c r="C5" s="228"/>
      <c r="D5" s="228"/>
      <c r="E5" s="229"/>
    </row>
    <row r="6" spans="1:5" ht="30" customHeight="1" x14ac:dyDescent="0.25">
      <c r="A6" s="45" t="s">
        <v>7</v>
      </c>
      <c r="B6" s="51">
        <f>'Cattle - Agist'!D18</f>
        <v>189</v>
      </c>
      <c r="C6" s="50">
        <f>'Cattle - Agist'!E18</f>
        <v>232.178</v>
      </c>
      <c r="D6" s="66">
        <f>'Cattle - Agist'!G14</f>
        <v>0</v>
      </c>
      <c r="E6" s="66" t="e">
        <f>'Cattle - Agist'!H14</f>
        <v>#DIV/0!</v>
      </c>
    </row>
    <row r="7" spans="1:5" ht="30" customHeight="1" x14ac:dyDescent="0.25">
      <c r="A7" s="42" t="s">
        <v>1</v>
      </c>
      <c r="B7" s="219">
        <f>B6-C6</f>
        <v>-43.177999999999997</v>
      </c>
      <c r="C7" s="220"/>
      <c r="D7" s="240" t="e">
        <f>D6-E6</f>
        <v>#DIV/0!</v>
      </c>
      <c r="E7" s="241"/>
    </row>
    <row r="8" spans="1:5" ht="30" customHeight="1" x14ac:dyDescent="0.25">
      <c r="A8" s="227"/>
      <c r="B8" s="228"/>
      <c r="C8" s="228"/>
      <c r="D8" s="228"/>
      <c r="E8" s="229"/>
    </row>
    <row r="9" spans="1:5" ht="30" customHeight="1" x14ac:dyDescent="0.35">
      <c r="A9" s="40" t="s">
        <v>25</v>
      </c>
      <c r="B9" s="49">
        <f>'Cattle - Sell &amp; Replace'!D10</f>
        <v>562.5</v>
      </c>
      <c r="C9" s="50">
        <f>'Cattle - Sell &amp; Replace'!E10</f>
        <v>708</v>
      </c>
      <c r="D9" s="67">
        <f>'Cattle - Sell &amp; Replace'!G10</f>
        <v>0</v>
      </c>
      <c r="E9" s="68">
        <f>'Cattle - Sell &amp; Replace'!H10</f>
        <v>0</v>
      </c>
    </row>
    <row r="10" spans="1:5" ht="30" customHeight="1" x14ac:dyDescent="0.25">
      <c r="A10" s="41" t="s">
        <v>5</v>
      </c>
      <c r="B10" s="219">
        <f>B9-C9</f>
        <v>-145.5</v>
      </c>
      <c r="C10" s="220"/>
      <c r="D10" s="242">
        <f>D9-E9</f>
        <v>0</v>
      </c>
      <c r="E10" s="243"/>
    </row>
  </sheetData>
  <sheetProtection algorithmName="SHA-512" hashValue="Qql/xZVqVAuhkrbpKmN0xb/THHXkci12vjZWDwf8I+ECL12OHZiVk6qJpeEAtrrd3b2jvVAlIm0SHQx96Pi5lA==" saltValue="Yx2oyJKR5sbAKfI6v1r19g==" spinCount="100000" sheet="1" objects="1" scenarios="1" selectLockedCells="1" selectUnlockedCells="1"/>
  <mergeCells count="11">
    <mergeCell ref="B10:C10"/>
    <mergeCell ref="D4:E4"/>
    <mergeCell ref="D7:E7"/>
    <mergeCell ref="D10:E10"/>
    <mergeCell ref="A1:A2"/>
    <mergeCell ref="B1:C1"/>
    <mergeCell ref="D1:E1"/>
    <mergeCell ref="A5:E5"/>
    <mergeCell ref="A8:E8"/>
    <mergeCell ref="B4:C4"/>
    <mergeCell ref="B7:C7"/>
  </mergeCells>
  <conditionalFormatting sqref="B4:E4 B7:E7 B10:E10">
    <cfRule type="cellIs" dxfId="1" priority="2" operator="greaterThan">
      <formula>0</formula>
    </cfRule>
  </conditionalFormatting>
  <conditionalFormatting sqref="B4:E4 B7:E7 B10:E10">
    <cfRule type="cellIs" dxfId="0" priority="1" operator="less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Using This Tool</vt:lpstr>
      <vt:lpstr>Sheep - Feed</vt:lpstr>
      <vt:lpstr>Sheep - Agist</vt:lpstr>
      <vt:lpstr>Sheep - Sell &amp; Replace</vt:lpstr>
      <vt:lpstr>Sheep - Comparison</vt:lpstr>
      <vt:lpstr>Cattle - Feed</vt:lpstr>
      <vt:lpstr>Cattle - Agist</vt:lpstr>
      <vt:lpstr>Cattle - Sell &amp; Replace</vt:lpstr>
      <vt:lpstr>Cattle - Comparison</vt:lpstr>
    </vt:vector>
  </TitlesOfParts>
  <Company>PIRSA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Bennett</dc:creator>
  <cp:lastModifiedBy>Kim Arnott</cp:lastModifiedBy>
  <cp:lastPrinted>2018-11-22T00:46:53Z</cp:lastPrinted>
  <dcterms:created xsi:type="dcterms:W3CDTF">2012-06-13T10:47:35Z</dcterms:created>
  <dcterms:modified xsi:type="dcterms:W3CDTF">2019-01-08T03:02:53Z</dcterms:modified>
</cp:coreProperties>
</file>